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280DBD05-5306-4651-AFCC-4012291BF304}" xr6:coauthVersionLast="47" xr6:coauthVersionMax="47" xr10:uidLastSave="{00000000-0000-0000-0000-000000000000}"/>
  <bookViews>
    <workbookView xWindow="390" yWindow="390" windowWidth="28230" windowHeight="15600" xr2:uid="{C85BB900-62F5-4B15-99DC-D4C1302906E4}"/>
  </bookViews>
  <sheets>
    <sheet name="Смета по ФСНБ 421+557прРИМ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ФСНБ 421+557прРИМ'!$52:$52</definedName>
    <definedName name="_xlnm.Print_Area" localSheetId="0">'Смета по ФСНБ 421+557прРИМ'!$A$1:$L$945</definedName>
  </definedNames>
  <calcPr calcId="191029" iterate="1"/>
</workbook>
</file>

<file path=xl/calcChain.xml><?xml version="1.0" encoding="utf-8"?>
<calcChain xmlns="http://schemas.openxmlformats.org/spreadsheetml/2006/main">
  <c r="C42" i="7" l="1"/>
  <c r="C44" i="7"/>
  <c r="C39" i="7"/>
  <c r="K276" i="1"/>
  <c r="K275" i="1"/>
  <c r="K274" i="1"/>
  <c r="K273" i="1"/>
  <c r="K272" i="1"/>
  <c r="K271" i="1"/>
  <c r="K270" i="1"/>
  <c r="K269" i="1"/>
  <c r="K268" i="1"/>
  <c r="K267" i="1"/>
  <c r="AL226" i="1" l="1"/>
  <c r="AK226" i="1"/>
  <c r="AC226" i="1"/>
  <c r="AL225" i="1"/>
  <c r="AK225" i="1"/>
  <c r="AC225" i="1"/>
  <c r="K146" i="1"/>
  <c r="K144" i="1"/>
  <c r="K103" i="1"/>
  <c r="K101" i="1"/>
  <c r="H943" i="7"/>
  <c r="H940" i="7"/>
  <c r="C943" i="7"/>
  <c r="C940" i="7"/>
  <c r="C933" i="7"/>
  <c r="L929" i="7"/>
  <c r="L925" i="7"/>
  <c r="L924" i="7"/>
  <c r="L922" i="7" s="1"/>
  <c r="L918" i="7"/>
  <c r="L917" i="7"/>
  <c r="L913" i="7"/>
  <c r="L898" i="7"/>
  <c r="L897" i="7"/>
  <c r="L893" i="7"/>
  <c r="L882" i="7"/>
  <c r="L877" i="7"/>
  <c r="L876" i="7"/>
  <c r="L874" i="7" s="1"/>
  <c r="L869" i="7"/>
  <c r="L868" i="7"/>
  <c r="L864" i="7"/>
  <c r="L849" i="7"/>
  <c r="L848" i="7"/>
  <c r="L844" i="7"/>
  <c r="L827" i="7"/>
  <c r="L826" i="7"/>
  <c r="L823" i="7"/>
  <c r="L821" i="7"/>
  <c r="L820" i="7"/>
  <c r="L818" i="7" s="1"/>
  <c r="L814" i="7"/>
  <c r="L813" i="7"/>
  <c r="L809" i="7"/>
  <c r="AW799" i="7"/>
  <c r="AT799" i="7"/>
  <c r="AO799" i="7"/>
  <c r="AE799" i="7"/>
  <c r="AD799" i="7"/>
  <c r="CB799" i="7"/>
  <c r="CC799" i="7"/>
  <c r="G798" i="7"/>
  <c r="E798" i="7"/>
  <c r="G797" i="7"/>
  <c r="E797" i="7"/>
  <c r="L794" i="7"/>
  <c r="J794" i="7"/>
  <c r="G794" i="7"/>
  <c r="L793" i="7"/>
  <c r="L792" i="7" s="1"/>
  <c r="J793" i="7"/>
  <c r="G793" i="7"/>
  <c r="E791" i="7"/>
  <c r="G791" i="7"/>
  <c r="D791" i="7"/>
  <c r="C791" i="7"/>
  <c r="AW790" i="7"/>
  <c r="AT790" i="7"/>
  <c r="AO790" i="7"/>
  <c r="AE790" i="7"/>
  <c r="AD790" i="7"/>
  <c r="CB790" i="7"/>
  <c r="CC790" i="7"/>
  <c r="G789" i="7"/>
  <c r="E789" i="7"/>
  <c r="G788" i="7"/>
  <c r="E788" i="7"/>
  <c r="L785" i="7"/>
  <c r="J785" i="7"/>
  <c r="G785" i="7"/>
  <c r="L784" i="7"/>
  <c r="L783" i="7" s="1"/>
  <c r="J784" i="7"/>
  <c r="G784" i="7"/>
  <c r="C782" i="7"/>
  <c r="E781" i="7"/>
  <c r="G781" i="7"/>
  <c r="D781" i="7"/>
  <c r="C781" i="7"/>
  <c r="AW780" i="7"/>
  <c r="AT780" i="7"/>
  <c r="AO780" i="7"/>
  <c r="AE780" i="7"/>
  <c r="AD780" i="7"/>
  <c r="CB780" i="7"/>
  <c r="CC780" i="7"/>
  <c r="G779" i="7"/>
  <c r="E779" i="7"/>
  <c r="G778" i="7"/>
  <c r="E778" i="7"/>
  <c r="L775" i="7"/>
  <c r="J775" i="7"/>
  <c r="G775" i="7"/>
  <c r="L774" i="7"/>
  <c r="L773" i="7" s="1"/>
  <c r="J774" i="7"/>
  <c r="G774" i="7"/>
  <c r="E772" i="7"/>
  <c r="G772" i="7"/>
  <c r="D772" i="7"/>
  <c r="C772" i="7"/>
  <c r="AW771" i="7"/>
  <c r="AT771" i="7"/>
  <c r="AO771" i="7"/>
  <c r="AE771" i="7"/>
  <c r="AD771" i="7"/>
  <c r="CB771" i="7"/>
  <c r="CC771" i="7"/>
  <c r="G770" i="7"/>
  <c r="E770" i="7"/>
  <c r="G769" i="7"/>
  <c r="E769" i="7"/>
  <c r="L766" i="7"/>
  <c r="J766" i="7"/>
  <c r="G766" i="7"/>
  <c r="L765" i="7"/>
  <c r="L764" i="7" s="1"/>
  <c r="J765" i="7"/>
  <c r="G765" i="7"/>
  <c r="E763" i="7"/>
  <c r="G763" i="7"/>
  <c r="D763" i="7"/>
  <c r="C763" i="7"/>
  <c r="AW762" i="7"/>
  <c r="AT762" i="7"/>
  <c r="AO762" i="7"/>
  <c r="AE762" i="7"/>
  <c r="AD762" i="7"/>
  <c r="CB762" i="7"/>
  <c r="CC762" i="7"/>
  <c r="G761" i="7"/>
  <c r="E761" i="7"/>
  <c r="G760" i="7"/>
  <c r="E760" i="7"/>
  <c r="L757" i="7"/>
  <c r="J757" i="7"/>
  <c r="G757" i="7"/>
  <c r="L756" i="7"/>
  <c r="L755" i="7" s="1"/>
  <c r="J756" i="7"/>
  <c r="G756" i="7"/>
  <c r="E754" i="7"/>
  <c r="G754" i="7"/>
  <c r="D754" i="7"/>
  <c r="C754" i="7"/>
  <c r="AW753" i="7"/>
  <c r="AT753" i="7"/>
  <c r="AO753" i="7"/>
  <c r="AE753" i="7"/>
  <c r="AD753" i="7"/>
  <c r="CB753" i="7"/>
  <c r="CC753" i="7"/>
  <c r="G752" i="7"/>
  <c r="E752" i="7"/>
  <c r="G751" i="7"/>
  <c r="E751" i="7"/>
  <c r="L748" i="7"/>
  <c r="J748" i="7"/>
  <c r="G748" i="7"/>
  <c r="L747" i="7"/>
  <c r="L746" i="7" s="1"/>
  <c r="J747" i="7"/>
  <c r="G747" i="7"/>
  <c r="E745" i="7"/>
  <c r="G745" i="7"/>
  <c r="D745" i="7"/>
  <c r="C745" i="7"/>
  <c r="AW744" i="7"/>
  <c r="AT744" i="7"/>
  <c r="AO744" i="7"/>
  <c r="AE744" i="7"/>
  <c r="AD744" i="7"/>
  <c r="CB744" i="7"/>
  <c r="CC744" i="7"/>
  <c r="G743" i="7"/>
  <c r="E743" i="7"/>
  <c r="G742" i="7"/>
  <c r="E742" i="7"/>
  <c r="J739" i="7"/>
  <c r="J738" i="7"/>
  <c r="J737" i="7"/>
  <c r="E735" i="7"/>
  <c r="G735" i="7"/>
  <c r="D735" i="7"/>
  <c r="C735" i="7"/>
  <c r="AW734" i="7"/>
  <c r="AT734" i="7"/>
  <c r="AO734" i="7"/>
  <c r="AE734" i="7"/>
  <c r="AD734" i="7"/>
  <c r="CB734" i="7"/>
  <c r="CC734" i="7"/>
  <c r="G733" i="7"/>
  <c r="E733" i="7"/>
  <c r="G732" i="7"/>
  <c r="E732" i="7"/>
  <c r="J729" i="7"/>
  <c r="E727" i="7"/>
  <c r="G727" i="7"/>
  <c r="D727" i="7"/>
  <c r="C727" i="7"/>
  <c r="AW726" i="7"/>
  <c r="AT726" i="7"/>
  <c r="AO726" i="7"/>
  <c r="AE726" i="7"/>
  <c r="AD726" i="7"/>
  <c r="CB726" i="7"/>
  <c r="CC726" i="7"/>
  <c r="G725" i="7"/>
  <c r="E725" i="7"/>
  <c r="G724" i="7"/>
  <c r="E724" i="7"/>
  <c r="J721" i="7"/>
  <c r="J720" i="7"/>
  <c r="E718" i="7"/>
  <c r="G718" i="7"/>
  <c r="D718" i="7"/>
  <c r="C718" i="7"/>
  <c r="AW717" i="7"/>
  <c r="AT717" i="7"/>
  <c r="AO717" i="7"/>
  <c r="AE717" i="7"/>
  <c r="AD717" i="7"/>
  <c r="CB717" i="7"/>
  <c r="CC717" i="7"/>
  <c r="G716" i="7"/>
  <c r="E716" i="7"/>
  <c r="G715" i="7"/>
  <c r="E715" i="7"/>
  <c r="J712" i="7"/>
  <c r="J711" i="7"/>
  <c r="E709" i="7"/>
  <c r="G709" i="7"/>
  <c r="D709" i="7"/>
  <c r="C709" i="7"/>
  <c r="AW708" i="7"/>
  <c r="AT708" i="7"/>
  <c r="AO708" i="7"/>
  <c r="AE708" i="7"/>
  <c r="AD708" i="7"/>
  <c r="CB708" i="7"/>
  <c r="CC708" i="7"/>
  <c r="G707" i="7"/>
  <c r="E707" i="7"/>
  <c r="G706" i="7"/>
  <c r="E706" i="7"/>
  <c r="J703" i="7"/>
  <c r="J702" i="7"/>
  <c r="E700" i="7"/>
  <c r="G700" i="7"/>
  <c r="D700" i="7"/>
  <c r="C700" i="7"/>
  <c r="AW699" i="7"/>
  <c r="AT699" i="7"/>
  <c r="AO699" i="7"/>
  <c r="AE699" i="7"/>
  <c r="AD699" i="7"/>
  <c r="CB699" i="7"/>
  <c r="CC699" i="7"/>
  <c r="G698" i="7"/>
  <c r="E698" i="7"/>
  <c r="G697" i="7"/>
  <c r="E697" i="7"/>
  <c r="J694" i="7"/>
  <c r="J693" i="7"/>
  <c r="E691" i="7"/>
  <c r="G691" i="7"/>
  <c r="D691" i="7"/>
  <c r="C691" i="7"/>
  <c r="AW690" i="7"/>
  <c r="AT690" i="7"/>
  <c r="AO690" i="7"/>
  <c r="AE690" i="7"/>
  <c r="AD690" i="7"/>
  <c r="CB690" i="7"/>
  <c r="CC690" i="7"/>
  <c r="G689" i="7"/>
  <c r="E689" i="7"/>
  <c r="G688" i="7"/>
  <c r="E688" i="7"/>
  <c r="J685" i="7"/>
  <c r="E683" i="7"/>
  <c r="G683" i="7"/>
  <c r="D683" i="7"/>
  <c r="C683" i="7"/>
  <c r="AW682" i="7"/>
  <c r="AT682" i="7"/>
  <c r="AO682" i="7"/>
  <c r="AE682" i="7"/>
  <c r="AD682" i="7"/>
  <c r="CB682" i="7"/>
  <c r="CC682" i="7"/>
  <c r="G681" i="7"/>
  <c r="E681" i="7"/>
  <c r="G680" i="7"/>
  <c r="E680" i="7"/>
  <c r="J677" i="7"/>
  <c r="E675" i="7"/>
  <c r="G675" i="7"/>
  <c r="D675" i="7"/>
  <c r="C675" i="7"/>
  <c r="AW674" i="7"/>
  <c r="AT674" i="7"/>
  <c r="AO674" i="7"/>
  <c r="AE674" i="7"/>
  <c r="AD674" i="7"/>
  <c r="CB674" i="7"/>
  <c r="CC674" i="7"/>
  <c r="G673" i="7"/>
  <c r="E673" i="7"/>
  <c r="G672" i="7"/>
  <c r="E672" i="7"/>
  <c r="J669" i="7"/>
  <c r="E667" i="7"/>
  <c r="G667" i="7"/>
  <c r="D667" i="7"/>
  <c r="C667" i="7"/>
  <c r="AW666" i="7"/>
  <c r="AT666" i="7"/>
  <c r="AO666" i="7"/>
  <c r="AE666" i="7"/>
  <c r="AD666" i="7"/>
  <c r="CB666" i="7"/>
  <c r="CC666" i="7"/>
  <c r="G665" i="7"/>
  <c r="E665" i="7"/>
  <c r="G664" i="7"/>
  <c r="E664" i="7"/>
  <c r="J661" i="7"/>
  <c r="J660" i="7"/>
  <c r="J659" i="7"/>
  <c r="E657" i="7"/>
  <c r="G657" i="7"/>
  <c r="D657" i="7"/>
  <c r="C657" i="7"/>
  <c r="AW656" i="7"/>
  <c r="AT656" i="7"/>
  <c r="AO656" i="7"/>
  <c r="AE656" i="7"/>
  <c r="AD656" i="7"/>
  <c r="CB656" i="7"/>
  <c r="CC656" i="7"/>
  <c r="G655" i="7"/>
  <c r="E655" i="7"/>
  <c r="G654" i="7"/>
  <c r="E654" i="7"/>
  <c r="L651" i="7"/>
  <c r="J651" i="7"/>
  <c r="G651" i="7"/>
  <c r="L650" i="7"/>
  <c r="L649" i="7" s="1"/>
  <c r="J650" i="7"/>
  <c r="G650" i="7"/>
  <c r="E648" i="7"/>
  <c r="G648" i="7"/>
  <c r="D648" i="7"/>
  <c r="C648" i="7"/>
  <c r="AW647" i="7"/>
  <c r="AT647" i="7"/>
  <c r="AO647" i="7"/>
  <c r="AE647" i="7"/>
  <c r="AD647" i="7"/>
  <c r="CB647" i="7"/>
  <c r="CC647" i="7"/>
  <c r="G646" i="7"/>
  <c r="E646" i="7"/>
  <c r="G645" i="7"/>
  <c r="E645" i="7"/>
  <c r="L642" i="7"/>
  <c r="J642" i="7"/>
  <c r="G642" i="7"/>
  <c r="L641" i="7"/>
  <c r="L640" i="7" s="1"/>
  <c r="J641" i="7"/>
  <c r="G641" i="7"/>
  <c r="E639" i="7"/>
  <c r="G639" i="7"/>
  <c r="D639" i="7"/>
  <c r="C639" i="7"/>
  <c r="AW638" i="7"/>
  <c r="AT638" i="7"/>
  <c r="AO638" i="7"/>
  <c r="AE638" i="7"/>
  <c r="AD638" i="7"/>
  <c r="CB638" i="7"/>
  <c r="CC638" i="7"/>
  <c r="G637" i="7"/>
  <c r="E637" i="7"/>
  <c r="G636" i="7"/>
  <c r="E636" i="7"/>
  <c r="L633" i="7"/>
  <c r="J633" i="7"/>
  <c r="G633" i="7"/>
  <c r="L632" i="7"/>
  <c r="L631" i="7" s="1"/>
  <c r="J632" i="7"/>
  <c r="G632" i="7"/>
  <c r="E630" i="7"/>
  <c r="G630" i="7"/>
  <c r="D630" i="7"/>
  <c r="C630" i="7"/>
  <c r="AW629" i="7"/>
  <c r="AT629" i="7"/>
  <c r="AO629" i="7"/>
  <c r="AE629" i="7"/>
  <c r="AD629" i="7"/>
  <c r="CB629" i="7"/>
  <c r="CC629" i="7"/>
  <c r="G628" i="7"/>
  <c r="E628" i="7"/>
  <c r="G627" i="7"/>
  <c r="E627" i="7"/>
  <c r="L624" i="7"/>
  <c r="J624" i="7"/>
  <c r="G624" i="7"/>
  <c r="L623" i="7"/>
  <c r="L622" i="7" s="1"/>
  <c r="J623" i="7"/>
  <c r="G623" i="7"/>
  <c r="E621" i="7"/>
  <c r="G621" i="7"/>
  <c r="D621" i="7"/>
  <c r="C621" i="7"/>
  <c r="G617" i="7"/>
  <c r="G616" i="7"/>
  <c r="L615" i="7"/>
  <c r="L611" i="7"/>
  <c r="L609" i="7"/>
  <c r="L608" i="7"/>
  <c r="L606" i="7" s="1"/>
  <c r="L602" i="7"/>
  <c r="L601" i="7"/>
  <c r="L597" i="7"/>
  <c r="AT587" i="7"/>
  <c r="AR587" i="7"/>
  <c r="AO587" i="7"/>
  <c r="BA587" i="7"/>
  <c r="AZ587" i="7"/>
  <c r="AE587" i="7"/>
  <c r="AD587" i="7"/>
  <c r="L586" i="7"/>
  <c r="J586" i="7"/>
  <c r="E586" i="7"/>
  <c r="G586" i="7"/>
  <c r="D586" i="7"/>
  <c r="B586" i="7"/>
  <c r="AT585" i="7"/>
  <c r="AR585" i="7"/>
  <c r="AO585" i="7"/>
  <c r="BA585" i="7"/>
  <c r="AZ585" i="7"/>
  <c r="AE585" i="7"/>
  <c r="AD585" i="7"/>
  <c r="J584" i="7"/>
  <c r="E584" i="7"/>
  <c r="G584" i="7"/>
  <c r="D584" i="7"/>
  <c r="B584" i="7"/>
  <c r="AT583" i="7"/>
  <c r="AR583" i="7"/>
  <c r="AO583" i="7"/>
  <c r="BA583" i="7"/>
  <c r="AZ583" i="7"/>
  <c r="AE583" i="7"/>
  <c r="AD583" i="7"/>
  <c r="J582" i="7"/>
  <c r="E582" i="7"/>
  <c r="G582" i="7"/>
  <c r="D582" i="7"/>
  <c r="B582" i="7"/>
  <c r="AT581" i="7"/>
  <c r="L596" i="7" s="1"/>
  <c r="AR581" i="7"/>
  <c r="AO581" i="7"/>
  <c r="L594" i="7" s="1"/>
  <c r="L592" i="7" s="1"/>
  <c r="BA581" i="7"/>
  <c r="L605" i="7" s="1"/>
  <c r="AZ581" i="7"/>
  <c r="L604" i="7" s="1"/>
  <c r="AE581" i="7"/>
  <c r="AD581" i="7"/>
  <c r="L580" i="7"/>
  <c r="J580" i="7"/>
  <c r="E580" i="7"/>
  <c r="G580" i="7"/>
  <c r="D580" i="7"/>
  <c r="B580" i="7"/>
  <c r="G576" i="7"/>
  <c r="G575" i="7"/>
  <c r="L574" i="7"/>
  <c r="L573" i="7"/>
  <c r="L570" i="7"/>
  <c r="L568" i="7"/>
  <c r="L567" i="7"/>
  <c r="L565" i="7" s="1"/>
  <c r="L561" i="7"/>
  <c r="L560" i="7"/>
  <c r="L556" i="7"/>
  <c r="AT546" i="7"/>
  <c r="AR546" i="7"/>
  <c r="AO546" i="7"/>
  <c r="BA546" i="7"/>
  <c r="AZ546" i="7"/>
  <c r="AE546" i="7"/>
  <c r="AD546" i="7"/>
  <c r="L545" i="7"/>
  <c r="I545" i="7"/>
  <c r="H545" i="7"/>
  <c r="J545" i="7" s="1"/>
  <c r="E545" i="7"/>
  <c r="G545" i="7"/>
  <c r="D545" i="7"/>
  <c r="C545" i="7"/>
  <c r="B545" i="7"/>
  <c r="AT544" i="7"/>
  <c r="AR544" i="7"/>
  <c r="AO544" i="7"/>
  <c r="BA544" i="7"/>
  <c r="AZ544" i="7"/>
  <c r="AE544" i="7"/>
  <c r="AD544" i="7"/>
  <c r="L543" i="7"/>
  <c r="H543" i="7"/>
  <c r="E543" i="7"/>
  <c r="G543" i="7"/>
  <c r="D543" i="7"/>
  <c r="C543" i="7"/>
  <c r="B543" i="7"/>
  <c r="AT542" i="7"/>
  <c r="L555" i="7" s="1"/>
  <c r="AR542" i="7"/>
  <c r="AO542" i="7"/>
  <c r="L553" i="7" s="1"/>
  <c r="L551" i="7" s="1"/>
  <c r="BA542" i="7"/>
  <c r="L564" i="7" s="1"/>
  <c r="AZ542" i="7"/>
  <c r="L563" i="7" s="1"/>
  <c r="AE542" i="7"/>
  <c r="AD542" i="7"/>
  <c r="L541" i="7"/>
  <c r="I541" i="7"/>
  <c r="H541" i="7"/>
  <c r="J541" i="7" s="1"/>
  <c r="E541" i="7"/>
  <c r="G541" i="7"/>
  <c r="D541" i="7"/>
  <c r="C541" i="7"/>
  <c r="B541" i="7"/>
  <c r="L535" i="7"/>
  <c r="L534" i="7"/>
  <c r="L531" i="7"/>
  <c r="L529" i="7"/>
  <c r="L528" i="7"/>
  <c r="L526" i="7" s="1"/>
  <c r="L522" i="7"/>
  <c r="L521" i="7"/>
  <c r="L517" i="7"/>
  <c r="AE507" i="7"/>
  <c r="AD507" i="7"/>
  <c r="G506" i="7"/>
  <c r="E506" i="7"/>
  <c r="G505" i="7"/>
  <c r="E505" i="7"/>
  <c r="L502" i="7"/>
  <c r="I502" i="7"/>
  <c r="H502" i="7"/>
  <c r="J502" i="7" s="1"/>
  <c r="G502" i="7"/>
  <c r="L501" i="7"/>
  <c r="I501" i="7"/>
  <c r="H501" i="7"/>
  <c r="J501" i="7" s="1"/>
  <c r="G501" i="7"/>
  <c r="L500" i="7"/>
  <c r="L499" i="7" s="1"/>
  <c r="AW507" i="7" s="1"/>
  <c r="I500" i="7"/>
  <c r="H500" i="7"/>
  <c r="J500" i="7" s="1"/>
  <c r="G500" i="7"/>
  <c r="L498" i="7"/>
  <c r="J498" i="7"/>
  <c r="G498" i="7"/>
  <c r="L497" i="7"/>
  <c r="J497" i="7"/>
  <c r="G497" i="7"/>
  <c r="E497" i="7"/>
  <c r="L496" i="7"/>
  <c r="I496" i="7"/>
  <c r="H496" i="7"/>
  <c r="J496" i="7" s="1"/>
  <c r="G496" i="7"/>
  <c r="L495" i="7"/>
  <c r="L493" i="7" s="1"/>
  <c r="J495" i="7"/>
  <c r="G495" i="7"/>
  <c r="E495" i="7"/>
  <c r="L494" i="7"/>
  <c r="J494" i="7"/>
  <c r="G494" i="7"/>
  <c r="L491" i="7"/>
  <c r="L490" i="7" s="1"/>
  <c r="J491" i="7"/>
  <c r="G491" i="7"/>
  <c r="C489" i="7"/>
  <c r="E488" i="7"/>
  <c r="G488" i="7"/>
  <c r="D488" i="7"/>
  <c r="C488" i="7"/>
  <c r="AE487" i="7"/>
  <c r="AD487" i="7"/>
  <c r="G486" i="7"/>
  <c r="E486" i="7"/>
  <c r="G485" i="7"/>
  <c r="E485" i="7"/>
  <c r="L482" i="7"/>
  <c r="I482" i="7"/>
  <c r="H482" i="7"/>
  <c r="J482" i="7" s="1"/>
  <c r="G482" i="7"/>
  <c r="L481" i="7"/>
  <c r="L480" i="7" s="1"/>
  <c r="AW487" i="7" s="1"/>
  <c r="I481" i="7"/>
  <c r="H481" i="7"/>
  <c r="J481" i="7" s="1"/>
  <c r="G481" i="7"/>
  <c r="L479" i="7"/>
  <c r="J479" i="7"/>
  <c r="G479" i="7"/>
  <c r="L478" i="7"/>
  <c r="J478" i="7"/>
  <c r="G478" i="7"/>
  <c r="E478" i="7"/>
  <c r="L477" i="7"/>
  <c r="I477" i="7"/>
  <c r="H477" i="7"/>
  <c r="J477" i="7" s="1"/>
  <c r="G477" i="7"/>
  <c r="L476" i="7"/>
  <c r="L474" i="7" s="1"/>
  <c r="J476" i="7"/>
  <c r="G476" i="7"/>
  <c r="E476" i="7"/>
  <c r="L475" i="7"/>
  <c r="J475" i="7"/>
  <c r="G475" i="7"/>
  <c r="L472" i="7"/>
  <c r="L471" i="7" s="1"/>
  <c r="J472" i="7"/>
  <c r="G472" i="7"/>
  <c r="C470" i="7"/>
  <c r="E469" i="7"/>
  <c r="G469" i="7"/>
  <c r="D469" i="7"/>
  <c r="C469" i="7"/>
  <c r="AE468" i="7"/>
  <c r="AD468" i="7"/>
  <c r="G467" i="7"/>
  <c r="E467" i="7"/>
  <c r="G466" i="7"/>
  <c r="E466" i="7"/>
  <c r="L463" i="7"/>
  <c r="I463" i="7"/>
  <c r="H463" i="7"/>
  <c r="J463" i="7" s="1"/>
  <c r="G463" i="7"/>
  <c r="L462" i="7"/>
  <c r="I462" i="7"/>
  <c r="H462" i="7"/>
  <c r="J462" i="7" s="1"/>
  <c r="G462" i="7"/>
  <c r="L461" i="7"/>
  <c r="L460" i="7" s="1"/>
  <c r="AW468" i="7" s="1"/>
  <c r="I461" i="7"/>
  <c r="H461" i="7"/>
  <c r="J461" i="7" s="1"/>
  <c r="G461" i="7"/>
  <c r="L459" i="7"/>
  <c r="J459" i="7"/>
  <c r="G459" i="7"/>
  <c r="E459" i="7"/>
  <c r="L458" i="7"/>
  <c r="I458" i="7"/>
  <c r="H458" i="7"/>
  <c r="J458" i="7" s="1"/>
  <c r="G458" i="7"/>
  <c r="L457" i="7"/>
  <c r="J457" i="7"/>
  <c r="G457" i="7"/>
  <c r="E457" i="7"/>
  <c r="L456" i="7"/>
  <c r="I456" i="7"/>
  <c r="H456" i="7"/>
  <c r="J456" i="7" s="1"/>
  <c r="G456" i="7"/>
  <c r="L455" i="7"/>
  <c r="L453" i="7" s="1"/>
  <c r="J455" i="7"/>
  <c r="G455" i="7"/>
  <c r="E455" i="7"/>
  <c r="L454" i="7"/>
  <c r="J454" i="7"/>
  <c r="G454" i="7"/>
  <c r="L451" i="7"/>
  <c r="L450" i="7" s="1"/>
  <c r="J451" i="7"/>
  <c r="G451" i="7"/>
  <c r="E449" i="7"/>
  <c r="G449" i="7"/>
  <c r="D449" i="7"/>
  <c r="C449" i="7"/>
  <c r="AE448" i="7"/>
  <c r="AD448" i="7"/>
  <c r="G447" i="7"/>
  <c r="E447" i="7"/>
  <c r="G446" i="7"/>
  <c r="E446" i="7"/>
  <c r="L443" i="7"/>
  <c r="I443" i="7"/>
  <c r="H443" i="7"/>
  <c r="J443" i="7" s="1"/>
  <c r="G443" i="7"/>
  <c r="L442" i="7"/>
  <c r="J442" i="7"/>
  <c r="G442" i="7"/>
  <c r="L441" i="7"/>
  <c r="I441" i="7"/>
  <c r="H441" i="7"/>
  <c r="J441" i="7" s="1"/>
  <c r="G441" i="7"/>
  <c r="L440" i="7"/>
  <c r="L439" i="7" s="1"/>
  <c r="AW448" i="7" s="1"/>
  <c r="I440" i="7"/>
  <c r="H440" i="7"/>
  <c r="J440" i="7" s="1"/>
  <c r="G440" i="7"/>
  <c r="L438" i="7"/>
  <c r="J438" i="7"/>
  <c r="G438" i="7"/>
  <c r="L437" i="7"/>
  <c r="J437" i="7"/>
  <c r="G437" i="7"/>
  <c r="E437" i="7"/>
  <c r="L436" i="7"/>
  <c r="I436" i="7"/>
  <c r="H436" i="7"/>
  <c r="J436" i="7" s="1"/>
  <c r="G436" i="7"/>
  <c r="L435" i="7"/>
  <c r="J435" i="7"/>
  <c r="G435" i="7"/>
  <c r="E435" i="7"/>
  <c r="L434" i="7"/>
  <c r="I434" i="7"/>
  <c r="H434" i="7"/>
  <c r="J434" i="7" s="1"/>
  <c r="G434" i="7"/>
  <c r="L433" i="7"/>
  <c r="L431" i="7" s="1"/>
  <c r="J433" i="7"/>
  <c r="G433" i="7"/>
  <c r="E433" i="7"/>
  <c r="L432" i="7"/>
  <c r="J432" i="7"/>
  <c r="G432" i="7"/>
  <c r="L429" i="7"/>
  <c r="L428" i="7" s="1"/>
  <c r="J429" i="7"/>
  <c r="G429" i="7"/>
  <c r="E427" i="7"/>
  <c r="G427" i="7"/>
  <c r="D427" i="7"/>
  <c r="C427" i="7"/>
  <c r="AE426" i="7"/>
  <c r="AD426" i="7"/>
  <c r="G425" i="7"/>
  <c r="E425" i="7"/>
  <c r="G424" i="7"/>
  <c r="E424" i="7"/>
  <c r="I421" i="7"/>
  <c r="H421" i="7"/>
  <c r="J421" i="7" s="1"/>
  <c r="I420" i="7"/>
  <c r="H420" i="7"/>
  <c r="J420" i="7" s="1"/>
  <c r="I419" i="7"/>
  <c r="H419" i="7"/>
  <c r="J419" i="7" s="1"/>
  <c r="I418" i="7"/>
  <c r="H418" i="7"/>
  <c r="J418" i="7" s="1"/>
  <c r="I417" i="7"/>
  <c r="H417" i="7"/>
  <c r="J417" i="7" s="1"/>
  <c r="I416" i="7"/>
  <c r="H416" i="7"/>
  <c r="J416" i="7" s="1"/>
  <c r="J415" i="7"/>
  <c r="J413" i="7"/>
  <c r="J412" i="7"/>
  <c r="J411" i="7"/>
  <c r="E411" i="7"/>
  <c r="I410" i="7"/>
  <c r="H410" i="7"/>
  <c r="J410" i="7" s="1"/>
  <c r="J409" i="7"/>
  <c r="E409" i="7"/>
  <c r="J408" i="7"/>
  <c r="J407" i="7"/>
  <c r="E407" i="7"/>
  <c r="I406" i="7"/>
  <c r="H406" i="7"/>
  <c r="J406" i="7" s="1"/>
  <c r="J403" i="7"/>
  <c r="E401" i="7"/>
  <c r="G401" i="7"/>
  <c r="D401" i="7"/>
  <c r="C401" i="7"/>
  <c r="AE400" i="7"/>
  <c r="AD400" i="7"/>
  <c r="G399" i="7"/>
  <c r="E399" i="7"/>
  <c r="G398" i="7"/>
  <c r="E398" i="7"/>
  <c r="L395" i="7"/>
  <c r="I395" i="7"/>
  <c r="H395" i="7"/>
  <c r="J395" i="7" s="1"/>
  <c r="G395" i="7"/>
  <c r="L394" i="7"/>
  <c r="I394" i="7"/>
  <c r="H394" i="7"/>
  <c r="J394" i="7" s="1"/>
  <c r="G394" i="7"/>
  <c r="L393" i="7"/>
  <c r="L392" i="7" s="1"/>
  <c r="AW400" i="7" s="1"/>
  <c r="I393" i="7"/>
  <c r="H393" i="7"/>
  <c r="J393" i="7" s="1"/>
  <c r="G393" i="7"/>
  <c r="L391" i="7"/>
  <c r="J391" i="7"/>
  <c r="G391" i="7"/>
  <c r="E391" i="7"/>
  <c r="L390" i="7"/>
  <c r="I390" i="7"/>
  <c r="H390" i="7"/>
  <c r="J390" i="7" s="1"/>
  <c r="G390" i="7"/>
  <c r="L389" i="7"/>
  <c r="L387" i="7" s="1"/>
  <c r="J389" i="7"/>
  <c r="G389" i="7"/>
  <c r="E389" i="7"/>
  <c r="L388" i="7"/>
  <c r="J388" i="7"/>
  <c r="G388" i="7"/>
  <c r="L385" i="7"/>
  <c r="L384" i="7" s="1"/>
  <c r="J385" i="7"/>
  <c r="G385" i="7"/>
  <c r="E383" i="7"/>
  <c r="G383" i="7"/>
  <c r="D383" i="7"/>
  <c r="C383" i="7"/>
  <c r="AE382" i="7"/>
  <c r="AD382" i="7"/>
  <c r="G381" i="7"/>
  <c r="E381" i="7"/>
  <c r="G380" i="7"/>
  <c r="E380" i="7"/>
  <c r="I377" i="7"/>
  <c r="H377" i="7"/>
  <c r="J377" i="7" s="1"/>
  <c r="I376" i="7"/>
  <c r="H376" i="7"/>
  <c r="J376" i="7" s="1"/>
  <c r="I375" i="7"/>
  <c r="H375" i="7"/>
  <c r="J375" i="7" s="1"/>
  <c r="J373" i="7"/>
  <c r="E373" i="7"/>
  <c r="I372" i="7"/>
  <c r="H372" i="7"/>
  <c r="J372" i="7" s="1"/>
  <c r="J371" i="7"/>
  <c r="E371" i="7"/>
  <c r="J370" i="7"/>
  <c r="J367" i="7"/>
  <c r="E365" i="7"/>
  <c r="G365" i="7"/>
  <c r="D365" i="7"/>
  <c r="C365" i="7"/>
  <c r="AE364" i="7"/>
  <c r="AD364" i="7"/>
  <c r="G363" i="7"/>
  <c r="E363" i="7"/>
  <c r="G362" i="7"/>
  <c r="E362" i="7"/>
  <c r="L359" i="7"/>
  <c r="I359" i="7"/>
  <c r="H359" i="7"/>
  <c r="J359" i="7" s="1"/>
  <c r="G359" i="7"/>
  <c r="L358" i="7"/>
  <c r="L357" i="7" s="1"/>
  <c r="AW364" i="7" s="1"/>
  <c r="I358" i="7"/>
  <c r="H358" i="7"/>
  <c r="J358" i="7" s="1"/>
  <c r="G358" i="7"/>
  <c r="L356" i="7"/>
  <c r="J356" i="7"/>
  <c r="G356" i="7"/>
  <c r="E356" i="7"/>
  <c r="L355" i="7"/>
  <c r="I355" i="7"/>
  <c r="H355" i="7"/>
  <c r="J355" i="7" s="1"/>
  <c r="G355" i="7"/>
  <c r="L354" i="7"/>
  <c r="L352" i="7" s="1"/>
  <c r="J354" i="7"/>
  <c r="G354" i="7"/>
  <c r="E354" i="7"/>
  <c r="L353" i="7"/>
  <c r="J353" i="7"/>
  <c r="G353" i="7"/>
  <c r="L350" i="7"/>
  <c r="L349" i="7" s="1"/>
  <c r="J350" i="7"/>
  <c r="G350" i="7"/>
  <c r="E348" i="7"/>
  <c r="G348" i="7"/>
  <c r="D348" i="7"/>
  <c r="C348" i="7"/>
  <c r="L342" i="7"/>
  <c r="L341" i="7"/>
  <c r="L338" i="7"/>
  <c r="L336" i="7"/>
  <c r="L335" i="7"/>
  <c r="L333" i="7" s="1"/>
  <c r="L329" i="7"/>
  <c r="L328" i="7"/>
  <c r="L324" i="7"/>
  <c r="AE314" i="7"/>
  <c r="AD314" i="7"/>
  <c r="G313" i="7"/>
  <c r="E313" i="7"/>
  <c r="G312" i="7"/>
  <c r="E312" i="7"/>
  <c r="L309" i="7"/>
  <c r="I309" i="7"/>
  <c r="H309" i="7"/>
  <c r="J309" i="7" s="1"/>
  <c r="G309" i="7"/>
  <c r="F309" i="7"/>
  <c r="L308" i="7"/>
  <c r="I308" i="7"/>
  <c r="H308" i="7"/>
  <c r="J308" i="7" s="1"/>
  <c r="G308" i="7"/>
  <c r="F308" i="7"/>
  <c r="L307" i="7"/>
  <c r="L306" i="7" s="1"/>
  <c r="AW314" i="7" s="1"/>
  <c r="I307" i="7"/>
  <c r="H307" i="7"/>
  <c r="J307" i="7" s="1"/>
  <c r="G307" i="7"/>
  <c r="F307" i="7"/>
  <c r="L305" i="7"/>
  <c r="J305" i="7"/>
  <c r="G305" i="7"/>
  <c r="F305" i="7"/>
  <c r="L304" i="7"/>
  <c r="J304" i="7"/>
  <c r="G304" i="7"/>
  <c r="F304" i="7"/>
  <c r="E304" i="7"/>
  <c r="L303" i="7"/>
  <c r="I303" i="7"/>
  <c r="H303" i="7"/>
  <c r="J303" i="7" s="1"/>
  <c r="G303" i="7"/>
  <c r="F303" i="7"/>
  <c r="L302" i="7"/>
  <c r="L300" i="7" s="1"/>
  <c r="J302" i="7"/>
  <c r="G302" i="7"/>
  <c r="F302" i="7"/>
  <c r="E302" i="7"/>
  <c r="L301" i="7"/>
  <c r="J301" i="7"/>
  <c r="G301" i="7"/>
  <c r="F301" i="7"/>
  <c r="L298" i="7"/>
  <c r="L297" i="7" s="1"/>
  <c r="J298" i="7"/>
  <c r="G298" i="7"/>
  <c r="F298" i="7"/>
  <c r="C296" i="7"/>
  <c r="E294" i="7"/>
  <c r="G294" i="7"/>
  <c r="D294" i="7"/>
  <c r="C294" i="7"/>
  <c r="AE293" i="7"/>
  <c r="AD293" i="7"/>
  <c r="G292" i="7"/>
  <c r="E292" i="7"/>
  <c r="G291" i="7"/>
  <c r="E291" i="7"/>
  <c r="L288" i="7"/>
  <c r="I288" i="7"/>
  <c r="H288" i="7"/>
  <c r="J288" i="7" s="1"/>
  <c r="G288" i="7"/>
  <c r="F288" i="7"/>
  <c r="L287" i="7"/>
  <c r="L286" i="7" s="1"/>
  <c r="AW293" i="7" s="1"/>
  <c r="I287" i="7"/>
  <c r="H287" i="7"/>
  <c r="J287" i="7" s="1"/>
  <c r="G287" i="7"/>
  <c r="F287" i="7"/>
  <c r="L285" i="7"/>
  <c r="J285" i="7"/>
  <c r="G285" i="7"/>
  <c r="F285" i="7"/>
  <c r="L284" i="7"/>
  <c r="J284" i="7"/>
  <c r="G284" i="7"/>
  <c r="F284" i="7"/>
  <c r="E284" i="7"/>
  <c r="L283" i="7"/>
  <c r="I283" i="7"/>
  <c r="H283" i="7"/>
  <c r="J283" i="7" s="1"/>
  <c r="G283" i="7"/>
  <c r="F283" i="7"/>
  <c r="L282" i="7"/>
  <c r="L280" i="7" s="1"/>
  <c r="J282" i="7"/>
  <c r="G282" i="7"/>
  <c r="F282" i="7"/>
  <c r="E282" i="7"/>
  <c r="L281" i="7"/>
  <c r="J281" i="7"/>
  <c r="G281" i="7"/>
  <c r="F281" i="7"/>
  <c r="L278" i="7"/>
  <c r="L277" i="7" s="1"/>
  <c r="J278" i="7"/>
  <c r="G278" i="7"/>
  <c r="F278" i="7"/>
  <c r="C276" i="7"/>
  <c r="E274" i="7"/>
  <c r="G274" i="7"/>
  <c r="D274" i="7"/>
  <c r="C274" i="7"/>
  <c r="AE273" i="7"/>
  <c r="AD273" i="7"/>
  <c r="G272" i="7"/>
  <c r="E272" i="7"/>
  <c r="G271" i="7"/>
  <c r="E271" i="7"/>
  <c r="L268" i="7"/>
  <c r="I268" i="7"/>
  <c r="H268" i="7"/>
  <c r="J268" i="7" s="1"/>
  <c r="G268" i="7"/>
  <c r="F268" i="7"/>
  <c r="L267" i="7"/>
  <c r="I267" i="7"/>
  <c r="H267" i="7"/>
  <c r="J267" i="7" s="1"/>
  <c r="G267" i="7"/>
  <c r="F267" i="7"/>
  <c r="L266" i="7"/>
  <c r="L265" i="7" s="1"/>
  <c r="AW273" i="7" s="1"/>
  <c r="I266" i="7"/>
  <c r="H266" i="7"/>
  <c r="J266" i="7" s="1"/>
  <c r="G266" i="7"/>
  <c r="F266" i="7"/>
  <c r="L264" i="7"/>
  <c r="J264" i="7"/>
  <c r="G264" i="7"/>
  <c r="F264" i="7"/>
  <c r="E264" i="7"/>
  <c r="L263" i="7"/>
  <c r="I263" i="7"/>
  <c r="H263" i="7"/>
  <c r="J263" i="7" s="1"/>
  <c r="G263" i="7"/>
  <c r="F263" i="7"/>
  <c r="L262" i="7"/>
  <c r="J262" i="7"/>
  <c r="G262" i="7"/>
  <c r="F262" i="7"/>
  <c r="E262" i="7"/>
  <c r="L261" i="7"/>
  <c r="I261" i="7"/>
  <c r="H261" i="7"/>
  <c r="J261" i="7" s="1"/>
  <c r="G261" i="7"/>
  <c r="F261" i="7"/>
  <c r="L260" i="7"/>
  <c r="L258" i="7" s="1"/>
  <c r="J260" i="7"/>
  <c r="G260" i="7"/>
  <c r="F260" i="7"/>
  <c r="E260" i="7"/>
  <c r="L259" i="7"/>
  <c r="J259" i="7"/>
  <c r="G259" i="7"/>
  <c r="F259" i="7"/>
  <c r="L256" i="7"/>
  <c r="L255" i="7" s="1"/>
  <c r="J256" i="7"/>
  <c r="G256" i="7"/>
  <c r="F256" i="7"/>
  <c r="E253" i="7"/>
  <c r="G253" i="7"/>
  <c r="D253" i="7"/>
  <c r="C253" i="7"/>
  <c r="AE252" i="7"/>
  <c r="AD252" i="7"/>
  <c r="G251" i="7"/>
  <c r="E251" i="7"/>
  <c r="G250" i="7"/>
  <c r="E250" i="7"/>
  <c r="L247" i="7"/>
  <c r="I247" i="7"/>
  <c r="H247" i="7"/>
  <c r="J247" i="7" s="1"/>
  <c r="G247" i="7"/>
  <c r="F247" i="7"/>
  <c r="L246" i="7"/>
  <c r="J246" i="7"/>
  <c r="G246" i="7"/>
  <c r="F246" i="7"/>
  <c r="L245" i="7"/>
  <c r="I245" i="7"/>
  <c r="H245" i="7"/>
  <c r="J245" i="7" s="1"/>
  <c r="G245" i="7"/>
  <c r="F245" i="7"/>
  <c r="L244" i="7"/>
  <c r="L243" i="7" s="1"/>
  <c r="AW252" i="7" s="1"/>
  <c r="I244" i="7"/>
  <c r="H244" i="7"/>
  <c r="J244" i="7" s="1"/>
  <c r="G244" i="7"/>
  <c r="F244" i="7"/>
  <c r="L242" i="7"/>
  <c r="J242" i="7"/>
  <c r="G242" i="7"/>
  <c r="F242" i="7"/>
  <c r="L241" i="7"/>
  <c r="J241" i="7"/>
  <c r="G241" i="7"/>
  <c r="F241" i="7"/>
  <c r="E241" i="7"/>
  <c r="L240" i="7"/>
  <c r="I240" i="7"/>
  <c r="H240" i="7"/>
  <c r="J240" i="7" s="1"/>
  <c r="G240" i="7"/>
  <c r="F240" i="7"/>
  <c r="L239" i="7"/>
  <c r="J239" i="7"/>
  <c r="G239" i="7"/>
  <c r="F239" i="7"/>
  <c r="E239" i="7"/>
  <c r="L238" i="7"/>
  <c r="I238" i="7"/>
  <c r="H238" i="7"/>
  <c r="J238" i="7" s="1"/>
  <c r="G238" i="7"/>
  <c r="F238" i="7"/>
  <c r="L237" i="7"/>
  <c r="L235" i="7" s="1"/>
  <c r="J237" i="7"/>
  <c r="G237" i="7"/>
  <c r="F237" i="7"/>
  <c r="E237" i="7"/>
  <c r="L236" i="7"/>
  <c r="J236" i="7"/>
  <c r="G236" i="7"/>
  <c r="F236" i="7"/>
  <c r="L233" i="7"/>
  <c r="L232" i="7" s="1"/>
  <c r="J233" i="7"/>
  <c r="G233" i="7"/>
  <c r="F233" i="7"/>
  <c r="E230" i="7"/>
  <c r="G230" i="7"/>
  <c r="D230" i="7"/>
  <c r="C230" i="7"/>
  <c r="AE229" i="7"/>
  <c r="AD229" i="7"/>
  <c r="G228" i="7"/>
  <c r="E228" i="7"/>
  <c r="G227" i="7"/>
  <c r="E227" i="7"/>
  <c r="I224" i="7"/>
  <c r="H224" i="7"/>
  <c r="J224" i="7" s="1"/>
  <c r="F224" i="7"/>
  <c r="I223" i="7"/>
  <c r="H223" i="7"/>
  <c r="J223" i="7" s="1"/>
  <c r="F223" i="7"/>
  <c r="I222" i="7"/>
  <c r="H222" i="7"/>
  <c r="J222" i="7" s="1"/>
  <c r="F222" i="7"/>
  <c r="I221" i="7"/>
  <c r="H221" i="7"/>
  <c r="J221" i="7" s="1"/>
  <c r="F221" i="7"/>
  <c r="I220" i="7"/>
  <c r="H220" i="7"/>
  <c r="J220" i="7" s="1"/>
  <c r="F220" i="7"/>
  <c r="I219" i="7"/>
  <c r="H219" i="7"/>
  <c r="J219" i="7" s="1"/>
  <c r="F219" i="7"/>
  <c r="J218" i="7"/>
  <c r="F218" i="7"/>
  <c r="J216" i="7"/>
  <c r="F216" i="7"/>
  <c r="J215" i="7"/>
  <c r="F215" i="7"/>
  <c r="J214" i="7"/>
  <c r="F214" i="7"/>
  <c r="E214" i="7"/>
  <c r="I213" i="7"/>
  <c r="H213" i="7"/>
  <c r="J213" i="7" s="1"/>
  <c r="F213" i="7"/>
  <c r="J212" i="7"/>
  <c r="F212" i="7"/>
  <c r="E212" i="7"/>
  <c r="J211" i="7"/>
  <c r="F211" i="7"/>
  <c r="J210" i="7"/>
  <c r="F210" i="7"/>
  <c r="E210" i="7"/>
  <c r="I209" i="7"/>
  <c r="H209" i="7"/>
  <c r="J209" i="7" s="1"/>
  <c r="F209" i="7"/>
  <c r="J206" i="7"/>
  <c r="F206" i="7"/>
  <c r="E203" i="7"/>
  <c r="G203" i="7"/>
  <c r="D203" i="7"/>
  <c r="C203" i="7"/>
  <c r="AE202" i="7"/>
  <c r="AD202" i="7"/>
  <c r="G201" i="7"/>
  <c r="E201" i="7"/>
  <c r="G200" i="7"/>
  <c r="E200" i="7"/>
  <c r="L197" i="7"/>
  <c r="I197" i="7"/>
  <c r="H197" i="7"/>
  <c r="J197" i="7" s="1"/>
  <c r="G197" i="7"/>
  <c r="F197" i="7"/>
  <c r="L196" i="7"/>
  <c r="I196" i="7"/>
  <c r="H196" i="7"/>
  <c r="J196" i="7" s="1"/>
  <c r="G196" i="7"/>
  <c r="F196" i="7"/>
  <c r="L195" i="7"/>
  <c r="L194" i="7" s="1"/>
  <c r="AW202" i="7" s="1"/>
  <c r="I195" i="7"/>
  <c r="H195" i="7"/>
  <c r="J195" i="7" s="1"/>
  <c r="G195" i="7"/>
  <c r="F195" i="7"/>
  <c r="L193" i="7"/>
  <c r="J193" i="7"/>
  <c r="G193" i="7"/>
  <c r="F193" i="7"/>
  <c r="E193" i="7"/>
  <c r="L192" i="7"/>
  <c r="I192" i="7"/>
  <c r="H192" i="7"/>
  <c r="J192" i="7" s="1"/>
  <c r="G192" i="7"/>
  <c r="F192" i="7"/>
  <c r="L191" i="7"/>
  <c r="L189" i="7" s="1"/>
  <c r="J191" i="7"/>
  <c r="G191" i="7"/>
  <c r="F191" i="7"/>
  <c r="E191" i="7"/>
  <c r="L190" i="7"/>
  <c r="J190" i="7"/>
  <c r="G190" i="7"/>
  <c r="F190" i="7"/>
  <c r="L187" i="7"/>
  <c r="L186" i="7" s="1"/>
  <c r="J187" i="7"/>
  <c r="G187" i="7"/>
  <c r="F187" i="7"/>
  <c r="E184" i="7"/>
  <c r="G184" i="7"/>
  <c r="D184" i="7"/>
  <c r="C184" i="7"/>
  <c r="AE183" i="7"/>
  <c r="AD183" i="7"/>
  <c r="G182" i="7"/>
  <c r="E182" i="7"/>
  <c r="G181" i="7"/>
  <c r="E181" i="7"/>
  <c r="I178" i="7"/>
  <c r="H178" i="7"/>
  <c r="J178" i="7" s="1"/>
  <c r="F178" i="7"/>
  <c r="I177" i="7"/>
  <c r="H177" i="7"/>
  <c r="J177" i="7" s="1"/>
  <c r="F177" i="7"/>
  <c r="I176" i="7"/>
  <c r="H176" i="7"/>
  <c r="J176" i="7" s="1"/>
  <c r="F176" i="7"/>
  <c r="J174" i="7"/>
  <c r="F174" i="7"/>
  <c r="E174" i="7"/>
  <c r="I173" i="7"/>
  <c r="H173" i="7"/>
  <c r="J173" i="7" s="1"/>
  <c r="F173" i="7"/>
  <c r="J172" i="7"/>
  <c r="F172" i="7"/>
  <c r="E172" i="7"/>
  <c r="J171" i="7"/>
  <c r="F171" i="7"/>
  <c r="J168" i="7"/>
  <c r="F168" i="7"/>
  <c r="E165" i="7"/>
  <c r="G165" i="7"/>
  <c r="D165" i="7"/>
  <c r="C165" i="7"/>
  <c r="AE164" i="7"/>
  <c r="AD164" i="7"/>
  <c r="G163" i="7"/>
  <c r="E163" i="7"/>
  <c r="G162" i="7"/>
  <c r="E162" i="7"/>
  <c r="L159" i="7"/>
  <c r="I159" i="7"/>
  <c r="H159" i="7"/>
  <c r="J159" i="7" s="1"/>
  <c r="G159" i="7"/>
  <c r="F159" i="7"/>
  <c r="L158" i="7"/>
  <c r="L157" i="7" s="1"/>
  <c r="AW164" i="7" s="1"/>
  <c r="I158" i="7"/>
  <c r="H158" i="7"/>
  <c r="J158" i="7" s="1"/>
  <c r="G158" i="7"/>
  <c r="F158" i="7"/>
  <c r="L156" i="7"/>
  <c r="J156" i="7"/>
  <c r="G156" i="7"/>
  <c r="F156" i="7"/>
  <c r="E156" i="7"/>
  <c r="L155" i="7"/>
  <c r="I155" i="7"/>
  <c r="H155" i="7"/>
  <c r="J155" i="7" s="1"/>
  <c r="G155" i="7"/>
  <c r="F155" i="7"/>
  <c r="L154" i="7"/>
  <c r="L152" i="7" s="1"/>
  <c r="J154" i="7"/>
  <c r="G154" i="7"/>
  <c r="F154" i="7"/>
  <c r="E154" i="7"/>
  <c r="L153" i="7"/>
  <c r="J153" i="7"/>
  <c r="G153" i="7"/>
  <c r="F153" i="7"/>
  <c r="L150" i="7"/>
  <c r="L149" i="7" s="1"/>
  <c r="J150" i="7"/>
  <c r="G150" i="7"/>
  <c r="F150" i="7"/>
  <c r="E147" i="7"/>
  <c r="G147" i="7"/>
  <c r="D147" i="7"/>
  <c r="C147" i="7"/>
  <c r="L141" i="7"/>
  <c r="L140" i="7"/>
  <c r="L137" i="7"/>
  <c r="L135" i="7"/>
  <c r="L134" i="7"/>
  <c r="L132" i="7" s="1"/>
  <c r="L128" i="7"/>
  <c r="L127" i="7"/>
  <c r="L123" i="7"/>
  <c r="AE113" i="7"/>
  <c r="AD113" i="7"/>
  <c r="G112" i="7"/>
  <c r="E112" i="7"/>
  <c r="G111" i="7"/>
  <c r="E111" i="7"/>
  <c r="L108" i="7"/>
  <c r="I108" i="7"/>
  <c r="H108" i="7"/>
  <c r="J108" i="7" s="1"/>
  <c r="G108" i="7"/>
  <c r="L107" i="7"/>
  <c r="L106" i="7" s="1"/>
  <c r="AW113" i="7" s="1"/>
  <c r="I107" i="7"/>
  <c r="H107" i="7"/>
  <c r="J107" i="7" s="1"/>
  <c r="G107" i="7"/>
  <c r="L105" i="7"/>
  <c r="J105" i="7"/>
  <c r="G105" i="7"/>
  <c r="L104" i="7"/>
  <c r="J104" i="7"/>
  <c r="G104" i="7"/>
  <c r="E104" i="7"/>
  <c r="L103" i="7"/>
  <c r="I103" i="7"/>
  <c r="H103" i="7"/>
  <c r="J103" i="7" s="1"/>
  <c r="G103" i="7"/>
  <c r="L102" i="7"/>
  <c r="L99" i="7" s="1"/>
  <c r="J102" i="7"/>
  <c r="G102" i="7"/>
  <c r="E102" i="7"/>
  <c r="L101" i="7"/>
  <c r="J101" i="7"/>
  <c r="G101" i="7"/>
  <c r="L100" i="7"/>
  <c r="I100" i="7"/>
  <c r="H100" i="7"/>
  <c r="J100" i="7" s="1"/>
  <c r="G100" i="7"/>
  <c r="L97" i="7"/>
  <c r="L96" i="7" s="1"/>
  <c r="J97" i="7"/>
  <c r="G97" i="7"/>
  <c r="C95" i="7"/>
  <c r="E94" i="7"/>
  <c r="G94" i="7"/>
  <c r="D94" i="7"/>
  <c r="C94" i="7"/>
  <c r="AE93" i="7"/>
  <c r="AD93" i="7"/>
  <c r="G92" i="7"/>
  <c r="E92" i="7"/>
  <c r="G91" i="7"/>
  <c r="E91" i="7"/>
  <c r="L88" i="7"/>
  <c r="I88" i="7"/>
  <c r="H88" i="7"/>
  <c r="J88" i="7" s="1"/>
  <c r="G88" i="7"/>
  <c r="L87" i="7"/>
  <c r="L86" i="7" s="1"/>
  <c r="AW93" i="7" s="1"/>
  <c r="I87" i="7"/>
  <c r="H87" i="7"/>
  <c r="J87" i="7" s="1"/>
  <c r="G87" i="7"/>
  <c r="L85" i="7"/>
  <c r="J85" i="7"/>
  <c r="G85" i="7"/>
  <c r="L84" i="7"/>
  <c r="J84" i="7"/>
  <c r="G84" i="7"/>
  <c r="E84" i="7"/>
  <c r="L83" i="7"/>
  <c r="I83" i="7"/>
  <c r="H83" i="7"/>
  <c r="J83" i="7" s="1"/>
  <c r="G83" i="7"/>
  <c r="L82" i="7"/>
  <c r="L79" i="7" s="1"/>
  <c r="J82" i="7"/>
  <c r="G82" i="7"/>
  <c r="E82" i="7"/>
  <c r="L81" i="7"/>
  <c r="J81" i="7"/>
  <c r="G81" i="7"/>
  <c r="L80" i="7"/>
  <c r="I80" i="7"/>
  <c r="H80" i="7"/>
  <c r="J80" i="7" s="1"/>
  <c r="G80" i="7"/>
  <c r="L77" i="7"/>
  <c r="L76" i="7" s="1"/>
  <c r="J77" i="7"/>
  <c r="G77" i="7"/>
  <c r="C75" i="7"/>
  <c r="E74" i="7"/>
  <c r="G74" i="7"/>
  <c r="D74" i="7"/>
  <c r="C74" i="7"/>
  <c r="AE73" i="7"/>
  <c r="AD73" i="7"/>
  <c r="G72" i="7"/>
  <c r="E72" i="7"/>
  <c r="G71" i="7"/>
  <c r="E71" i="7"/>
  <c r="L68" i="7"/>
  <c r="I68" i="7"/>
  <c r="H68" i="7"/>
  <c r="J68" i="7" s="1"/>
  <c r="G68" i="7"/>
  <c r="L67" i="7"/>
  <c r="L66" i="7" s="1"/>
  <c r="AW73" i="7" s="1"/>
  <c r="I67" i="7"/>
  <c r="H67" i="7"/>
  <c r="J67" i="7" s="1"/>
  <c r="G67" i="7"/>
  <c r="L65" i="7"/>
  <c r="J65" i="7"/>
  <c r="G65" i="7"/>
  <c r="E65" i="7"/>
  <c r="L64" i="7"/>
  <c r="I64" i="7"/>
  <c r="H64" i="7"/>
  <c r="J64" i="7" s="1"/>
  <c r="G64" i="7"/>
  <c r="L63" i="7"/>
  <c r="L60" i="7" s="1"/>
  <c r="J63" i="7"/>
  <c r="G63" i="7"/>
  <c r="E63" i="7"/>
  <c r="L62" i="7"/>
  <c r="J62" i="7"/>
  <c r="G62" i="7"/>
  <c r="L61" i="7"/>
  <c r="I61" i="7"/>
  <c r="H61" i="7"/>
  <c r="J61" i="7" s="1"/>
  <c r="G61" i="7"/>
  <c r="L58" i="7"/>
  <c r="L57" i="7" s="1"/>
  <c r="J58" i="7"/>
  <c r="G58" i="7"/>
  <c r="C56" i="7"/>
  <c r="E55" i="7"/>
  <c r="G55" i="7"/>
  <c r="D55" i="7"/>
  <c r="C55" i="7"/>
  <c r="F16" i="7"/>
  <c r="F14" i="7"/>
  <c r="CO6" i="7"/>
  <c r="F6" i="7"/>
  <c r="F4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A23" i="3"/>
  <c r="DB23" i="3"/>
  <c r="DC23" i="3"/>
  <c r="A24" i="3"/>
  <c r="Y24" i="3"/>
  <c r="CU24" i="3"/>
  <c r="CV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W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W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U31" i="3"/>
  <c r="CV31" i="3"/>
  <c r="CX31" i="3"/>
  <c r="G168" i="7" s="1"/>
  <c r="CY31" i="3"/>
  <c r="CZ31" i="3"/>
  <c r="DA31" i="3"/>
  <c r="DB31" i="3"/>
  <c r="DC31" i="3"/>
  <c r="DF31" i="3"/>
  <c r="DG31" i="3"/>
  <c r="DH31" i="3"/>
  <c r="DI31" i="3"/>
  <c r="L168" i="7" s="1"/>
  <c r="L167" i="7" s="1"/>
  <c r="DJ31" i="3"/>
  <c r="A32" i="3"/>
  <c r="Y32" i="3"/>
  <c r="CX32" i="3"/>
  <c r="CY32" i="3"/>
  <c r="CZ32" i="3"/>
  <c r="DA32" i="3"/>
  <c r="DB32" i="3"/>
  <c r="DC32" i="3"/>
  <c r="DF32" i="3"/>
  <c r="DG32" i="3"/>
  <c r="DH32" i="3"/>
  <c r="DI32" i="3"/>
  <c r="DJ32" i="3"/>
  <c r="A33" i="3"/>
  <c r="Y33" i="3"/>
  <c r="CW33" i="3"/>
  <c r="CX33" i="3"/>
  <c r="CY33" i="3"/>
  <c r="CZ33" i="3"/>
  <c r="DA33" i="3"/>
  <c r="DB33" i="3"/>
  <c r="DC33" i="3"/>
  <c r="DF33" i="3"/>
  <c r="DG33" i="3"/>
  <c r="L171" i="7" s="1"/>
  <c r="DH33" i="3"/>
  <c r="L172" i="7" s="1"/>
  <c r="DI33" i="3"/>
  <c r="DJ33" i="3"/>
  <c r="A34" i="3"/>
  <c r="Y34" i="3"/>
  <c r="CW34" i="3"/>
  <c r="CX34" i="3"/>
  <c r="CY34" i="3"/>
  <c r="CZ34" i="3"/>
  <c r="DA34" i="3"/>
  <c r="DB34" i="3"/>
  <c r="DC34" i="3"/>
  <c r="DF34" i="3"/>
  <c r="DG34" i="3"/>
  <c r="L173" i="7" s="1"/>
  <c r="DH34" i="3"/>
  <c r="L174" i="7" s="1"/>
  <c r="DI34" i="3"/>
  <c r="DJ34" i="3"/>
  <c r="A35" i="3"/>
  <c r="Y35" i="3"/>
  <c r="CX35" i="3"/>
  <c r="G176" i="7" s="1"/>
  <c r="CY35" i="3"/>
  <c r="CZ35" i="3"/>
  <c r="DA35" i="3"/>
  <c r="DB35" i="3"/>
  <c r="DC35" i="3"/>
  <c r="DF35" i="3"/>
  <c r="L176" i="7" s="1"/>
  <c r="DG35" i="3"/>
  <c r="DH35" i="3"/>
  <c r="DI35" i="3"/>
  <c r="DJ35" i="3"/>
  <c r="A36" i="3"/>
  <c r="Y36" i="3"/>
  <c r="CX36" i="3"/>
  <c r="G177" i="7" s="1"/>
  <c r="CY36" i="3"/>
  <c r="CZ36" i="3"/>
  <c r="DA36" i="3"/>
  <c r="DB36" i="3"/>
  <c r="DC36" i="3"/>
  <c r="DF36" i="3"/>
  <c r="L177" i="7" s="1"/>
  <c r="DG36" i="3"/>
  <c r="DH36" i="3"/>
  <c r="DI36" i="3"/>
  <c r="DJ36" i="3"/>
  <c r="A37" i="3"/>
  <c r="Y37" i="3"/>
  <c r="CX37" i="3"/>
  <c r="G178" i="7" s="1"/>
  <c r="CY37" i="3"/>
  <c r="CZ37" i="3"/>
  <c r="DA37" i="3"/>
  <c r="DB37" i="3"/>
  <c r="DC37" i="3"/>
  <c r="DF37" i="3"/>
  <c r="L178" i="7" s="1"/>
  <c r="DG37" i="3"/>
  <c r="DH37" i="3"/>
  <c r="DI37" i="3"/>
  <c r="DJ37" i="3"/>
  <c r="A38" i="3"/>
  <c r="Y38" i="3"/>
  <c r="CX38" i="3"/>
  <c r="CY38" i="3"/>
  <c r="CZ38" i="3"/>
  <c r="DA38" i="3"/>
  <c r="DB38" i="3"/>
  <c r="DC38" i="3"/>
  <c r="DF38" i="3"/>
  <c r="DG38" i="3"/>
  <c r="DH38" i="3"/>
  <c r="DI38" i="3"/>
  <c r="DJ38" i="3"/>
  <c r="A39" i="3"/>
  <c r="Y39" i="3"/>
  <c r="CU39" i="3"/>
  <c r="CV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W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W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U47" i="3"/>
  <c r="CV47" i="3"/>
  <c r="CX47" i="3"/>
  <c r="G206" i="7" s="1"/>
  <c r="CY47" i="3"/>
  <c r="CZ47" i="3"/>
  <c r="DA47" i="3"/>
  <c r="DB47" i="3"/>
  <c r="DC47" i="3"/>
  <c r="DF47" i="3"/>
  <c r="DG47" i="3"/>
  <c r="DH47" i="3"/>
  <c r="DI47" i="3"/>
  <c r="L206" i="7" s="1"/>
  <c r="L205" i="7" s="1"/>
  <c r="DJ47" i="3"/>
  <c r="A48" i="3"/>
  <c r="Y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W49" i="3"/>
  <c r="CX49" i="3"/>
  <c r="CY49" i="3"/>
  <c r="CZ49" i="3"/>
  <c r="DA49" i="3"/>
  <c r="DB49" i="3"/>
  <c r="DC49" i="3"/>
  <c r="DF49" i="3"/>
  <c r="DG49" i="3"/>
  <c r="L209" i="7" s="1"/>
  <c r="DH49" i="3"/>
  <c r="L210" i="7" s="1"/>
  <c r="DI49" i="3"/>
  <c r="DJ49" i="3"/>
  <c r="A50" i="3"/>
  <c r="Y50" i="3"/>
  <c r="CW50" i="3"/>
  <c r="CX50" i="3"/>
  <c r="CY50" i="3"/>
  <c r="CZ50" i="3"/>
  <c r="DA50" i="3"/>
  <c r="DB50" i="3"/>
  <c r="DC50" i="3"/>
  <c r="DF50" i="3"/>
  <c r="DG50" i="3"/>
  <c r="L211" i="7" s="1"/>
  <c r="DH50" i="3"/>
  <c r="L212" i="7" s="1"/>
  <c r="DI50" i="3"/>
  <c r="DJ50" i="3"/>
  <c r="A51" i="3"/>
  <c r="Y51" i="3"/>
  <c r="CW51" i="3"/>
  <c r="CX51" i="3"/>
  <c r="CY51" i="3"/>
  <c r="CZ51" i="3"/>
  <c r="DA51" i="3"/>
  <c r="DB51" i="3"/>
  <c r="DC51" i="3"/>
  <c r="DF51" i="3"/>
  <c r="DG51" i="3"/>
  <c r="L213" i="7" s="1"/>
  <c r="DH51" i="3"/>
  <c r="L214" i="7" s="1"/>
  <c r="DI51" i="3"/>
  <c r="DJ51" i="3"/>
  <c r="A52" i="3"/>
  <c r="Y52" i="3"/>
  <c r="CW52" i="3"/>
  <c r="CX52" i="3"/>
  <c r="G215" i="7" s="1"/>
  <c r="CY52" i="3"/>
  <c r="CZ52" i="3"/>
  <c r="DA52" i="3"/>
  <c r="DB52" i="3"/>
  <c r="DC52" i="3"/>
  <c r="DF52" i="3"/>
  <c r="DG52" i="3"/>
  <c r="L215" i="7" s="1"/>
  <c r="DH52" i="3"/>
  <c r="DI52" i="3"/>
  <c r="DJ52" i="3"/>
  <c r="A53" i="3"/>
  <c r="Y53" i="3"/>
  <c r="CW53" i="3"/>
  <c r="CX53" i="3"/>
  <c r="G216" i="7" s="1"/>
  <c r="CY53" i="3"/>
  <c r="CZ53" i="3"/>
  <c r="DA53" i="3"/>
  <c r="DB53" i="3"/>
  <c r="DC53" i="3"/>
  <c r="DF53" i="3"/>
  <c r="DG53" i="3"/>
  <c r="L216" i="7" s="1"/>
  <c r="DH53" i="3"/>
  <c r="DI53" i="3"/>
  <c r="DJ53" i="3"/>
  <c r="A54" i="3"/>
  <c r="Y54" i="3"/>
  <c r="CX54" i="3"/>
  <c r="G218" i="7" s="1"/>
  <c r="CY54" i="3"/>
  <c r="CZ54" i="3"/>
  <c r="DA54" i="3"/>
  <c r="DB54" i="3"/>
  <c r="DC54" i="3"/>
  <c r="DF54" i="3"/>
  <c r="L218" i="7" s="1"/>
  <c r="DG54" i="3"/>
  <c r="DH54" i="3"/>
  <c r="DI54" i="3"/>
  <c r="DJ54" i="3"/>
  <c r="A55" i="3"/>
  <c r="Y55" i="3"/>
  <c r="CX55" i="3"/>
  <c r="G219" i="7" s="1"/>
  <c r="CY55" i="3"/>
  <c r="CZ55" i="3"/>
  <c r="DA55" i="3"/>
  <c r="DB55" i="3"/>
  <c r="DC55" i="3"/>
  <c r="DF55" i="3"/>
  <c r="L219" i="7" s="1"/>
  <c r="DG55" i="3"/>
  <c r="DH55" i="3"/>
  <c r="DI55" i="3"/>
  <c r="DJ55" i="3"/>
  <c r="A56" i="3"/>
  <c r="Y56" i="3"/>
  <c r="CX56" i="3"/>
  <c r="G220" i="7" s="1"/>
  <c r="CY56" i="3"/>
  <c r="CZ56" i="3"/>
  <c r="DA56" i="3"/>
  <c r="DB56" i="3"/>
  <c r="DC56" i="3"/>
  <c r="DF56" i="3"/>
  <c r="L220" i="7" s="1"/>
  <c r="DG56" i="3"/>
  <c r="DH56" i="3"/>
  <c r="DI56" i="3"/>
  <c r="DJ56" i="3"/>
  <c r="A57" i="3"/>
  <c r="Y57" i="3"/>
  <c r="CX57" i="3"/>
  <c r="G221" i="7" s="1"/>
  <c r="CY57" i="3"/>
  <c r="CZ57" i="3"/>
  <c r="DA57" i="3"/>
  <c r="DB57" i="3"/>
  <c r="DC57" i="3"/>
  <c r="DF57" i="3"/>
  <c r="L221" i="7" s="1"/>
  <c r="DG57" i="3"/>
  <c r="DH57" i="3"/>
  <c r="DI57" i="3"/>
  <c r="DJ57" i="3"/>
  <c r="A58" i="3"/>
  <c r="Y58" i="3"/>
  <c r="CX58" i="3"/>
  <c r="G222" i="7" s="1"/>
  <c r="CY58" i="3"/>
  <c r="CZ58" i="3"/>
  <c r="DA58" i="3"/>
  <c r="DB58" i="3"/>
  <c r="DC58" i="3"/>
  <c r="DF58" i="3"/>
  <c r="L222" i="7" s="1"/>
  <c r="DG58" i="3"/>
  <c r="DH58" i="3"/>
  <c r="DI58" i="3"/>
  <c r="DJ58" i="3"/>
  <c r="A59" i="3"/>
  <c r="Y59" i="3"/>
  <c r="CX59" i="3"/>
  <c r="G223" i="7" s="1"/>
  <c r="CY59" i="3"/>
  <c r="CZ59" i="3"/>
  <c r="DA59" i="3"/>
  <c r="DB59" i="3"/>
  <c r="DC59" i="3"/>
  <c r="DF59" i="3"/>
  <c r="L223" i="7" s="1"/>
  <c r="DG59" i="3"/>
  <c r="DH59" i="3"/>
  <c r="DI59" i="3"/>
  <c r="DJ59" i="3"/>
  <c r="A60" i="3"/>
  <c r="Y60" i="3"/>
  <c r="CX60" i="3"/>
  <c r="G224" i="7" s="1"/>
  <c r="CY60" i="3"/>
  <c r="CZ60" i="3"/>
  <c r="DA60" i="3"/>
  <c r="DB60" i="3"/>
  <c r="DC60" i="3"/>
  <c r="DF60" i="3"/>
  <c r="L224" i="7" s="1"/>
  <c r="DG60" i="3"/>
  <c r="DH60" i="3"/>
  <c r="DI60" i="3"/>
  <c r="DJ60" i="3"/>
  <c r="A61" i="3"/>
  <c r="Y61" i="3"/>
  <c r="CX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U62" i="3"/>
  <c r="CV62" i="3"/>
  <c r="CX62" i="3"/>
  <c r="CY62" i="3"/>
  <c r="CZ62" i="3"/>
  <c r="DA62" i="3"/>
  <c r="DB62" i="3"/>
  <c r="DC62" i="3"/>
  <c r="DF62" i="3"/>
  <c r="DG62" i="3"/>
  <c r="DH62" i="3"/>
  <c r="DI62" i="3"/>
  <c r="DJ62" i="3"/>
  <c r="A63" i="3"/>
  <c r="Y63" i="3"/>
  <c r="CX63" i="3"/>
  <c r="CY63" i="3"/>
  <c r="CZ63" i="3"/>
  <c r="DA63" i="3"/>
  <c r="DB63" i="3"/>
  <c r="DC63" i="3"/>
  <c r="DF63" i="3"/>
  <c r="DG63" i="3"/>
  <c r="DH63" i="3"/>
  <c r="DI63" i="3"/>
  <c r="DJ63" i="3"/>
  <c r="A64" i="3"/>
  <c r="Y64" i="3"/>
  <c r="CW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W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W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W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U73" i="3"/>
  <c r="CV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W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W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W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Y82" i="3"/>
  <c r="CZ82" i="3"/>
  <c r="DA82" i="3"/>
  <c r="DB82" i="3"/>
  <c r="DC82" i="3"/>
  <c r="A83" i="3"/>
  <c r="Y83" i="3"/>
  <c r="CY83" i="3"/>
  <c r="CZ83" i="3"/>
  <c r="DA83" i="3"/>
  <c r="DB83" i="3"/>
  <c r="DC83" i="3"/>
  <c r="A84" i="3"/>
  <c r="Y84" i="3"/>
  <c r="CY84" i="3"/>
  <c r="CZ84" i="3"/>
  <c r="DA84" i="3"/>
  <c r="DB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A86" i="3"/>
  <c r="DB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A88" i="3"/>
  <c r="DB88" i="3"/>
  <c r="DC88" i="3"/>
  <c r="A89" i="3"/>
  <c r="Y89" i="3"/>
  <c r="CY89" i="3"/>
  <c r="CZ89" i="3"/>
  <c r="DA89" i="3"/>
  <c r="DB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A91" i="3"/>
  <c r="DB91" i="3"/>
  <c r="DC91" i="3"/>
  <c r="A92" i="3"/>
  <c r="Y92" i="3"/>
  <c r="CY92" i="3"/>
  <c r="CZ92" i="3"/>
  <c r="DA92" i="3"/>
  <c r="DB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U98" i="3"/>
  <c r="CV98" i="3"/>
  <c r="CX98" i="3"/>
  <c r="CY98" i="3"/>
  <c r="CZ98" i="3"/>
  <c r="DA98" i="3"/>
  <c r="DB98" i="3"/>
  <c r="DC98" i="3"/>
  <c r="DF98" i="3"/>
  <c r="DG98" i="3"/>
  <c r="DH98" i="3"/>
  <c r="DI98" i="3"/>
  <c r="DJ98" i="3"/>
  <c r="A99" i="3"/>
  <c r="Y99" i="3"/>
  <c r="CX99" i="3"/>
  <c r="CY99" i="3"/>
  <c r="CZ99" i="3"/>
  <c r="DA99" i="3"/>
  <c r="DB99" i="3"/>
  <c r="DC99" i="3"/>
  <c r="DF99" i="3"/>
  <c r="DG99" i="3"/>
  <c r="DH99" i="3"/>
  <c r="DI99" i="3"/>
  <c r="DJ99" i="3"/>
  <c r="A100" i="3"/>
  <c r="Y100" i="3"/>
  <c r="CW100" i="3"/>
  <c r="CX100" i="3"/>
  <c r="CY100" i="3"/>
  <c r="CZ100" i="3"/>
  <c r="DA100" i="3"/>
  <c r="DB100" i="3"/>
  <c r="DC100" i="3"/>
  <c r="DF100" i="3"/>
  <c r="DG100" i="3"/>
  <c r="DH100" i="3"/>
  <c r="DI100" i="3"/>
  <c r="DJ100" i="3"/>
  <c r="A101" i="3"/>
  <c r="Y101" i="3"/>
  <c r="CW101" i="3"/>
  <c r="CX101" i="3"/>
  <c r="CY101" i="3"/>
  <c r="CZ101" i="3"/>
  <c r="DA101" i="3"/>
  <c r="DB101" i="3"/>
  <c r="DC101" i="3"/>
  <c r="DF101" i="3"/>
  <c r="DG101" i="3"/>
  <c r="DH101" i="3"/>
  <c r="DI101" i="3"/>
  <c r="DJ101" i="3"/>
  <c r="A102" i="3"/>
  <c r="Y102" i="3"/>
  <c r="CX102" i="3"/>
  <c r="CY102" i="3"/>
  <c r="CZ102" i="3"/>
  <c r="DA102" i="3"/>
  <c r="DB102" i="3"/>
  <c r="DC102" i="3"/>
  <c r="DF102" i="3"/>
  <c r="DG102" i="3"/>
  <c r="DH102" i="3"/>
  <c r="DI102" i="3"/>
  <c r="DJ102" i="3"/>
  <c r="A103" i="3"/>
  <c r="Y103" i="3"/>
  <c r="CX103" i="3"/>
  <c r="CY103" i="3"/>
  <c r="CZ103" i="3"/>
  <c r="DA103" i="3"/>
  <c r="DB103" i="3"/>
  <c r="DC103" i="3"/>
  <c r="DF103" i="3"/>
  <c r="DG103" i="3"/>
  <c r="DH103" i="3"/>
  <c r="DI103" i="3"/>
  <c r="DJ103" i="3"/>
  <c r="A104" i="3"/>
  <c r="Y104" i="3"/>
  <c r="CU104" i="3"/>
  <c r="CV104" i="3"/>
  <c r="CX104" i="3"/>
  <c r="G367" i="7" s="1"/>
  <c r="CY104" i="3"/>
  <c r="CZ104" i="3"/>
  <c r="DA104" i="3"/>
  <c r="DB104" i="3"/>
  <c r="DC104" i="3"/>
  <c r="DF104" i="3"/>
  <c r="DG104" i="3"/>
  <c r="DH104" i="3"/>
  <c r="DI104" i="3"/>
  <c r="L367" i="7" s="1"/>
  <c r="L366" i="7" s="1"/>
  <c r="DJ104" i="3"/>
  <c r="A105" i="3"/>
  <c r="Y105" i="3"/>
  <c r="CX105" i="3"/>
  <c r="CY105" i="3"/>
  <c r="CZ105" i="3"/>
  <c r="DA105" i="3"/>
  <c r="DB105" i="3"/>
  <c r="DC105" i="3"/>
  <c r="DF105" i="3"/>
  <c r="DG105" i="3"/>
  <c r="DH105" i="3"/>
  <c r="DI105" i="3"/>
  <c r="DJ105" i="3"/>
  <c r="A106" i="3"/>
  <c r="Y106" i="3"/>
  <c r="CW106" i="3"/>
  <c r="CX106" i="3"/>
  <c r="CY106" i="3"/>
  <c r="CZ106" i="3"/>
  <c r="DA106" i="3"/>
  <c r="DB106" i="3"/>
  <c r="DC106" i="3"/>
  <c r="DF106" i="3"/>
  <c r="DG106" i="3"/>
  <c r="L370" i="7" s="1"/>
  <c r="DH106" i="3"/>
  <c r="L371" i="7" s="1"/>
  <c r="DI106" i="3"/>
  <c r="DJ106" i="3"/>
  <c r="A107" i="3"/>
  <c r="Y107" i="3"/>
  <c r="CW107" i="3"/>
  <c r="CX107" i="3"/>
  <c r="CY107" i="3"/>
  <c r="CZ107" i="3"/>
  <c r="DA107" i="3"/>
  <c r="DB107" i="3"/>
  <c r="DC107" i="3"/>
  <c r="DF107" i="3"/>
  <c r="DG107" i="3"/>
  <c r="L372" i="7" s="1"/>
  <c r="DH107" i="3"/>
  <c r="L373" i="7" s="1"/>
  <c r="DI107" i="3"/>
  <c r="DJ107" i="3"/>
  <c r="A108" i="3"/>
  <c r="Y108" i="3"/>
  <c r="CX108" i="3"/>
  <c r="G375" i="7" s="1"/>
  <c r="CY108" i="3"/>
  <c r="CZ108" i="3"/>
  <c r="DA108" i="3"/>
  <c r="DB108" i="3"/>
  <c r="DC108" i="3"/>
  <c r="DF108" i="3"/>
  <c r="L375" i="7" s="1"/>
  <c r="DG108" i="3"/>
  <c r="DH108" i="3"/>
  <c r="DI108" i="3"/>
  <c r="DJ108" i="3"/>
  <c r="A109" i="3"/>
  <c r="Y109" i="3"/>
  <c r="CX109" i="3"/>
  <c r="G376" i="7" s="1"/>
  <c r="CY109" i="3"/>
  <c r="CZ109" i="3"/>
  <c r="DA109" i="3"/>
  <c r="DB109" i="3"/>
  <c r="DC109" i="3"/>
  <c r="DF109" i="3"/>
  <c r="L376" i="7" s="1"/>
  <c r="DG109" i="3"/>
  <c r="DH109" i="3"/>
  <c r="DI109" i="3"/>
  <c r="DJ109" i="3"/>
  <c r="A110" i="3"/>
  <c r="Y110" i="3"/>
  <c r="CX110" i="3"/>
  <c r="G377" i="7" s="1"/>
  <c r="CY110" i="3"/>
  <c r="CZ110" i="3"/>
  <c r="DA110" i="3"/>
  <c r="DB110" i="3"/>
  <c r="DC110" i="3"/>
  <c r="DF110" i="3"/>
  <c r="L377" i="7" s="1"/>
  <c r="DG110" i="3"/>
  <c r="DH110" i="3"/>
  <c r="DI110" i="3"/>
  <c r="DJ110" i="3"/>
  <c r="A111" i="3"/>
  <c r="Y111" i="3"/>
  <c r="CX111" i="3"/>
  <c r="CY111" i="3"/>
  <c r="CZ111" i="3"/>
  <c r="DA111" i="3"/>
  <c r="DB111" i="3"/>
  <c r="DC111" i="3"/>
  <c r="DF111" i="3"/>
  <c r="DG111" i="3"/>
  <c r="DH111" i="3"/>
  <c r="DI111" i="3"/>
  <c r="DJ111" i="3"/>
  <c r="A112" i="3"/>
  <c r="Y112" i="3"/>
  <c r="CU112" i="3"/>
  <c r="CV112" i="3"/>
  <c r="CX112" i="3"/>
  <c r="CY112" i="3"/>
  <c r="CZ112" i="3"/>
  <c r="DA112" i="3"/>
  <c r="DB112" i="3"/>
  <c r="DC112" i="3"/>
  <c r="DF112" i="3"/>
  <c r="DG112" i="3"/>
  <c r="DH112" i="3"/>
  <c r="DI112" i="3"/>
  <c r="DJ112" i="3"/>
  <c r="A113" i="3"/>
  <c r="Y113" i="3"/>
  <c r="CX113" i="3"/>
  <c r="CY113" i="3"/>
  <c r="CZ113" i="3"/>
  <c r="DA113" i="3"/>
  <c r="DB113" i="3"/>
  <c r="DC113" i="3"/>
  <c r="DF113" i="3"/>
  <c r="DG113" i="3"/>
  <c r="DH113" i="3"/>
  <c r="DI113" i="3"/>
  <c r="DJ113" i="3"/>
  <c r="A114" i="3"/>
  <c r="Y114" i="3"/>
  <c r="CW114" i="3"/>
  <c r="CX114" i="3"/>
  <c r="CY114" i="3"/>
  <c r="CZ114" i="3"/>
  <c r="DA114" i="3"/>
  <c r="DB114" i="3"/>
  <c r="DC114" i="3"/>
  <c r="DF114" i="3"/>
  <c r="DG114" i="3"/>
  <c r="DH114" i="3"/>
  <c r="DI114" i="3"/>
  <c r="DJ114" i="3"/>
  <c r="A115" i="3"/>
  <c r="Y115" i="3"/>
  <c r="CW115" i="3"/>
  <c r="CX115" i="3"/>
  <c r="CY115" i="3"/>
  <c r="CZ115" i="3"/>
  <c r="DA115" i="3"/>
  <c r="DB115" i="3"/>
  <c r="DC115" i="3"/>
  <c r="DF115" i="3"/>
  <c r="DG115" i="3"/>
  <c r="DH115" i="3"/>
  <c r="DI115" i="3"/>
  <c r="DJ115" i="3"/>
  <c r="A116" i="3"/>
  <c r="Y116" i="3"/>
  <c r="CX116" i="3"/>
  <c r="CY116" i="3"/>
  <c r="CZ116" i="3"/>
  <c r="DA116" i="3"/>
  <c r="DB116" i="3"/>
  <c r="DC116" i="3"/>
  <c r="DF116" i="3"/>
  <c r="DG116" i="3"/>
  <c r="DH116" i="3"/>
  <c r="DI116" i="3"/>
  <c r="DJ116" i="3"/>
  <c r="A117" i="3"/>
  <c r="Y117" i="3"/>
  <c r="CX117" i="3"/>
  <c r="CY117" i="3"/>
  <c r="CZ117" i="3"/>
  <c r="DA117" i="3"/>
  <c r="DB117" i="3"/>
  <c r="DC117" i="3"/>
  <c r="DF117" i="3"/>
  <c r="DG117" i="3"/>
  <c r="DH117" i="3"/>
  <c r="DI117" i="3"/>
  <c r="DJ117" i="3"/>
  <c r="A118" i="3"/>
  <c r="Y118" i="3"/>
  <c r="CX118" i="3"/>
  <c r="CY118" i="3"/>
  <c r="CZ118" i="3"/>
  <c r="DA118" i="3"/>
  <c r="DB118" i="3"/>
  <c r="DC118" i="3"/>
  <c r="DF118" i="3"/>
  <c r="DG118" i="3"/>
  <c r="DH118" i="3"/>
  <c r="DI118" i="3"/>
  <c r="DJ118" i="3"/>
  <c r="A119" i="3"/>
  <c r="Y119" i="3"/>
  <c r="CX119" i="3"/>
  <c r="CY119" i="3"/>
  <c r="CZ119" i="3"/>
  <c r="DA119" i="3"/>
  <c r="DB119" i="3"/>
  <c r="DC119" i="3"/>
  <c r="DF119" i="3"/>
  <c r="DG119" i="3"/>
  <c r="DH119" i="3"/>
  <c r="DI119" i="3"/>
  <c r="DJ119" i="3"/>
  <c r="A120" i="3"/>
  <c r="Y120" i="3"/>
  <c r="CU120" i="3"/>
  <c r="CV120" i="3"/>
  <c r="CX120" i="3"/>
  <c r="G403" i="7" s="1"/>
  <c r="CY120" i="3"/>
  <c r="CZ120" i="3"/>
  <c r="DA120" i="3"/>
  <c r="DB120" i="3"/>
  <c r="DC120" i="3"/>
  <c r="DF120" i="3"/>
  <c r="DG120" i="3"/>
  <c r="DH120" i="3"/>
  <c r="DI120" i="3"/>
  <c r="L403" i="7" s="1"/>
  <c r="L402" i="7" s="1"/>
  <c r="DJ120" i="3"/>
  <c r="A121" i="3"/>
  <c r="Y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W122" i="3"/>
  <c r="CX122" i="3"/>
  <c r="CY122" i="3"/>
  <c r="CZ122" i="3"/>
  <c r="DA122" i="3"/>
  <c r="DB122" i="3"/>
  <c r="DC122" i="3"/>
  <c r="DF122" i="3"/>
  <c r="DG122" i="3"/>
  <c r="L406" i="7" s="1"/>
  <c r="DH122" i="3"/>
  <c r="L407" i="7" s="1"/>
  <c r="DI122" i="3"/>
  <c r="DJ122" i="3"/>
  <c r="A123" i="3"/>
  <c r="Y123" i="3"/>
  <c r="CW123" i="3"/>
  <c r="CX123" i="3"/>
  <c r="CY123" i="3"/>
  <c r="CZ123" i="3"/>
  <c r="DA123" i="3"/>
  <c r="DB123" i="3"/>
  <c r="DC123" i="3"/>
  <c r="DF123" i="3"/>
  <c r="DG123" i="3"/>
  <c r="L408" i="7" s="1"/>
  <c r="DH123" i="3"/>
  <c r="L409" i="7" s="1"/>
  <c r="DI123" i="3"/>
  <c r="DJ123" i="3"/>
  <c r="A124" i="3"/>
  <c r="Y124" i="3"/>
  <c r="CW124" i="3"/>
  <c r="CX124" i="3"/>
  <c r="CY124" i="3"/>
  <c r="CZ124" i="3"/>
  <c r="DA124" i="3"/>
  <c r="DB124" i="3"/>
  <c r="DC124" i="3"/>
  <c r="DF124" i="3"/>
  <c r="DG124" i="3"/>
  <c r="L410" i="7" s="1"/>
  <c r="DH124" i="3"/>
  <c r="L411" i="7" s="1"/>
  <c r="DI124" i="3"/>
  <c r="DJ124" i="3"/>
  <c r="A125" i="3"/>
  <c r="Y125" i="3"/>
  <c r="CW125" i="3"/>
  <c r="CX125" i="3"/>
  <c r="G412" i="7" s="1"/>
  <c r="CY125" i="3"/>
  <c r="CZ125" i="3"/>
  <c r="DA125" i="3"/>
  <c r="DB125" i="3"/>
  <c r="DC125" i="3"/>
  <c r="DF125" i="3"/>
  <c r="DG125" i="3"/>
  <c r="L412" i="7" s="1"/>
  <c r="DH125" i="3"/>
  <c r="DI125" i="3"/>
  <c r="DJ125" i="3"/>
  <c r="A126" i="3"/>
  <c r="Y126" i="3"/>
  <c r="CW126" i="3"/>
  <c r="CX126" i="3"/>
  <c r="G413" i="7" s="1"/>
  <c r="CY126" i="3"/>
  <c r="CZ126" i="3"/>
  <c r="DA126" i="3"/>
  <c r="DB126" i="3"/>
  <c r="DC126" i="3"/>
  <c r="DF126" i="3"/>
  <c r="DG126" i="3"/>
  <c r="L413" i="7" s="1"/>
  <c r="DH126" i="3"/>
  <c r="DI126" i="3"/>
  <c r="DJ126" i="3"/>
  <c r="A127" i="3"/>
  <c r="Y127" i="3"/>
  <c r="CX127" i="3"/>
  <c r="G415" i="7" s="1"/>
  <c r="CY127" i="3"/>
  <c r="CZ127" i="3"/>
  <c r="DA127" i="3"/>
  <c r="DB127" i="3"/>
  <c r="DC127" i="3"/>
  <c r="DF127" i="3"/>
  <c r="L415" i="7" s="1"/>
  <c r="DG127" i="3"/>
  <c r="DH127" i="3"/>
  <c r="DI127" i="3"/>
  <c r="DJ127" i="3"/>
  <c r="A128" i="3"/>
  <c r="Y128" i="3"/>
  <c r="CX128" i="3"/>
  <c r="G416" i="7" s="1"/>
  <c r="CY128" i="3"/>
  <c r="CZ128" i="3"/>
  <c r="DA128" i="3"/>
  <c r="DB128" i="3"/>
  <c r="DC128" i="3"/>
  <c r="DF128" i="3"/>
  <c r="L416" i="7" s="1"/>
  <c r="DG128" i="3"/>
  <c r="DH128" i="3"/>
  <c r="DI128" i="3"/>
  <c r="DJ128" i="3"/>
  <c r="A129" i="3"/>
  <c r="Y129" i="3"/>
  <c r="CX129" i="3"/>
  <c r="G417" i="7" s="1"/>
  <c r="CY129" i="3"/>
  <c r="CZ129" i="3"/>
  <c r="DA129" i="3"/>
  <c r="DB129" i="3"/>
  <c r="DC129" i="3"/>
  <c r="DF129" i="3"/>
  <c r="L417" i="7" s="1"/>
  <c r="DG129" i="3"/>
  <c r="DH129" i="3"/>
  <c r="DI129" i="3"/>
  <c r="DJ129" i="3"/>
  <c r="A130" i="3"/>
  <c r="Y130" i="3"/>
  <c r="CX130" i="3"/>
  <c r="G418" i="7" s="1"/>
  <c r="CY130" i="3"/>
  <c r="CZ130" i="3"/>
  <c r="DA130" i="3"/>
  <c r="DB130" i="3"/>
  <c r="DC130" i="3"/>
  <c r="DF130" i="3"/>
  <c r="L418" i="7" s="1"/>
  <c r="DG130" i="3"/>
  <c r="DH130" i="3"/>
  <c r="DI130" i="3"/>
  <c r="DJ130" i="3"/>
  <c r="A131" i="3"/>
  <c r="Y131" i="3"/>
  <c r="CX131" i="3"/>
  <c r="G419" i="7" s="1"/>
  <c r="CY131" i="3"/>
  <c r="CZ131" i="3"/>
  <c r="DA131" i="3"/>
  <c r="DB131" i="3"/>
  <c r="DC131" i="3"/>
  <c r="DF131" i="3"/>
  <c r="L419" i="7" s="1"/>
  <c r="DG131" i="3"/>
  <c r="DH131" i="3"/>
  <c r="DI131" i="3"/>
  <c r="DJ131" i="3"/>
  <c r="A132" i="3"/>
  <c r="Y132" i="3"/>
  <c r="CX132" i="3"/>
  <c r="G420" i="7" s="1"/>
  <c r="CY132" i="3"/>
  <c r="CZ132" i="3"/>
  <c r="DA132" i="3"/>
  <c r="DB132" i="3"/>
  <c r="DC132" i="3"/>
  <c r="DF132" i="3"/>
  <c r="L420" i="7" s="1"/>
  <c r="DG132" i="3"/>
  <c r="DH132" i="3"/>
  <c r="DI132" i="3"/>
  <c r="DJ132" i="3"/>
  <c r="A133" i="3"/>
  <c r="Y133" i="3"/>
  <c r="CX133" i="3"/>
  <c r="G421" i="7" s="1"/>
  <c r="CY133" i="3"/>
  <c r="CZ133" i="3"/>
  <c r="DA133" i="3"/>
  <c r="DB133" i="3"/>
  <c r="DC133" i="3"/>
  <c r="DF133" i="3"/>
  <c r="L421" i="7" s="1"/>
  <c r="DG133" i="3"/>
  <c r="DH133" i="3"/>
  <c r="DI133" i="3"/>
  <c r="DJ133" i="3"/>
  <c r="A134" i="3"/>
  <c r="Y134" i="3"/>
  <c r="CX134" i="3"/>
  <c r="CY134" i="3"/>
  <c r="CZ134" i="3"/>
  <c r="DA134" i="3"/>
  <c r="DB134" i="3"/>
  <c r="DC134" i="3"/>
  <c r="DF134" i="3"/>
  <c r="DG134" i="3"/>
  <c r="DH134" i="3"/>
  <c r="DI134" i="3"/>
  <c r="DJ134" i="3"/>
  <c r="A135" i="3"/>
  <c r="Y135" i="3"/>
  <c r="CU135" i="3"/>
  <c r="CV135" i="3"/>
  <c r="CX135" i="3"/>
  <c r="CY135" i="3"/>
  <c r="CZ135" i="3"/>
  <c r="DA135" i="3"/>
  <c r="DB135" i="3"/>
  <c r="DC135" i="3"/>
  <c r="DF135" i="3"/>
  <c r="DG135" i="3"/>
  <c r="DH135" i="3"/>
  <c r="DI135" i="3"/>
  <c r="DJ135" i="3"/>
  <c r="A136" i="3"/>
  <c r="Y136" i="3"/>
  <c r="CX136" i="3"/>
  <c r="CY136" i="3"/>
  <c r="CZ136" i="3"/>
  <c r="DA136" i="3"/>
  <c r="DB136" i="3"/>
  <c r="DC136" i="3"/>
  <c r="DF136" i="3"/>
  <c r="DG136" i="3"/>
  <c r="DH136" i="3"/>
  <c r="DI136" i="3"/>
  <c r="DJ136" i="3"/>
  <c r="A137" i="3"/>
  <c r="Y137" i="3"/>
  <c r="CW137" i="3"/>
  <c r="CX137" i="3"/>
  <c r="CY137" i="3"/>
  <c r="CZ137" i="3"/>
  <c r="DA137" i="3"/>
  <c r="DB137" i="3"/>
  <c r="DC137" i="3"/>
  <c r="DF137" i="3"/>
  <c r="DG137" i="3"/>
  <c r="DH137" i="3"/>
  <c r="DI137" i="3"/>
  <c r="DJ137" i="3"/>
  <c r="A138" i="3"/>
  <c r="Y138" i="3"/>
  <c r="CW138" i="3"/>
  <c r="CX138" i="3"/>
  <c r="CY138" i="3"/>
  <c r="CZ138" i="3"/>
  <c r="DA138" i="3"/>
  <c r="DB138" i="3"/>
  <c r="DC138" i="3"/>
  <c r="DF138" i="3"/>
  <c r="DG138" i="3"/>
  <c r="DH138" i="3"/>
  <c r="DI138" i="3"/>
  <c r="DJ138" i="3"/>
  <c r="A139" i="3"/>
  <c r="Y139" i="3"/>
  <c r="CW139" i="3"/>
  <c r="CX139" i="3"/>
  <c r="CY139" i="3"/>
  <c r="CZ139" i="3"/>
  <c r="DA139" i="3"/>
  <c r="DB139" i="3"/>
  <c r="DC139" i="3"/>
  <c r="DF139" i="3"/>
  <c r="DG139" i="3"/>
  <c r="DH139" i="3"/>
  <c r="DI139" i="3"/>
  <c r="DJ139" i="3"/>
  <c r="A140" i="3"/>
  <c r="Y140" i="3"/>
  <c r="CW140" i="3"/>
  <c r="CX140" i="3"/>
  <c r="CY140" i="3"/>
  <c r="CZ140" i="3"/>
  <c r="DA140" i="3"/>
  <c r="DB140" i="3"/>
  <c r="DC140" i="3"/>
  <c r="DF140" i="3"/>
  <c r="DG140" i="3"/>
  <c r="DH140" i="3"/>
  <c r="DI140" i="3"/>
  <c r="DJ140" i="3"/>
  <c r="A141" i="3"/>
  <c r="Y141" i="3"/>
  <c r="CX141" i="3"/>
  <c r="CY141" i="3"/>
  <c r="CZ141" i="3"/>
  <c r="DA141" i="3"/>
  <c r="DB141" i="3"/>
  <c r="DC141" i="3"/>
  <c r="DF141" i="3"/>
  <c r="DG141" i="3"/>
  <c r="DH141" i="3"/>
  <c r="DI141" i="3"/>
  <c r="DJ141" i="3"/>
  <c r="A142" i="3"/>
  <c r="Y142" i="3"/>
  <c r="CX142" i="3"/>
  <c r="CY142" i="3"/>
  <c r="CZ142" i="3"/>
  <c r="DA142" i="3"/>
  <c r="DB142" i="3"/>
  <c r="DC142" i="3"/>
  <c r="DF142" i="3"/>
  <c r="DG142" i="3"/>
  <c r="DH142" i="3"/>
  <c r="DI142" i="3"/>
  <c r="DJ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U146" i="3"/>
  <c r="CV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X147" i="3"/>
  <c r="CY147" i="3"/>
  <c r="CZ147" i="3"/>
  <c r="DA147" i="3"/>
  <c r="DB147" i="3"/>
  <c r="DC147" i="3"/>
  <c r="DF147" i="3"/>
  <c r="DG147" i="3"/>
  <c r="DH147" i="3"/>
  <c r="DI147" i="3"/>
  <c r="DJ147" i="3"/>
  <c r="A148" i="3"/>
  <c r="Y148" i="3"/>
  <c r="CW148" i="3"/>
  <c r="CX148" i="3"/>
  <c r="CY148" i="3"/>
  <c r="CZ148" i="3"/>
  <c r="DA148" i="3"/>
  <c r="DB148" i="3"/>
  <c r="DC148" i="3"/>
  <c r="DF148" i="3"/>
  <c r="DG148" i="3"/>
  <c r="DH148" i="3"/>
  <c r="DI148" i="3"/>
  <c r="DJ148" i="3"/>
  <c r="A149" i="3"/>
  <c r="Y149" i="3"/>
  <c r="CW149" i="3"/>
  <c r="CX149" i="3"/>
  <c r="CY149" i="3"/>
  <c r="CZ149" i="3"/>
  <c r="DA149" i="3"/>
  <c r="DB149" i="3"/>
  <c r="DC149" i="3"/>
  <c r="DF149" i="3"/>
  <c r="DG149" i="3"/>
  <c r="DH149" i="3"/>
  <c r="DI149" i="3"/>
  <c r="DJ149" i="3"/>
  <c r="A150" i="3"/>
  <c r="Y150" i="3"/>
  <c r="CW150" i="3"/>
  <c r="CX150" i="3"/>
  <c r="CY150" i="3"/>
  <c r="CZ150" i="3"/>
  <c r="DA150" i="3"/>
  <c r="DB150" i="3"/>
  <c r="DC150" i="3"/>
  <c r="DF150" i="3"/>
  <c r="DG150" i="3"/>
  <c r="DH150" i="3"/>
  <c r="DI150" i="3"/>
  <c r="DJ150" i="3"/>
  <c r="A151" i="3"/>
  <c r="Y151" i="3"/>
  <c r="CX151" i="3"/>
  <c r="CY151" i="3"/>
  <c r="CZ151" i="3"/>
  <c r="DA151" i="3"/>
  <c r="DB151" i="3"/>
  <c r="DC151" i="3"/>
  <c r="DF151" i="3"/>
  <c r="DG151" i="3"/>
  <c r="DH151" i="3"/>
  <c r="DI151" i="3"/>
  <c r="DJ151" i="3"/>
  <c r="A152" i="3"/>
  <c r="Y152" i="3"/>
  <c r="CX152" i="3"/>
  <c r="CY152" i="3"/>
  <c r="CZ152" i="3"/>
  <c r="DA152" i="3"/>
  <c r="DB152" i="3"/>
  <c r="DC152" i="3"/>
  <c r="DF152" i="3"/>
  <c r="DG152" i="3"/>
  <c r="DH152" i="3"/>
  <c r="DI152" i="3"/>
  <c r="DJ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Y155" i="3"/>
  <c r="CZ155" i="3"/>
  <c r="DA155" i="3"/>
  <c r="DB155" i="3"/>
  <c r="DC155" i="3"/>
  <c r="A156" i="3"/>
  <c r="Y156" i="3"/>
  <c r="CY156" i="3"/>
  <c r="CZ156" i="3"/>
  <c r="DA156" i="3"/>
  <c r="DB156" i="3"/>
  <c r="DC156" i="3"/>
  <c r="A157" i="3"/>
  <c r="Y157" i="3"/>
  <c r="CY157" i="3"/>
  <c r="CZ157" i="3"/>
  <c r="DA157" i="3"/>
  <c r="DB157" i="3"/>
  <c r="DC157" i="3"/>
  <c r="A158" i="3"/>
  <c r="Y158" i="3"/>
  <c r="CY158" i="3"/>
  <c r="CZ158" i="3"/>
  <c r="DA158" i="3"/>
  <c r="DB158" i="3"/>
  <c r="DC158" i="3"/>
  <c r="A159" i="3"/>
  <c r="Y159" i="3"/>
  <c r="CY159" i="3"/>
  <c r="CZ159" i="3"/>
  <c r="DA159" i="3"/>
  <c r="DB159" i="3"/>
  <c r="DC159" i="3"/>
  <c r="A160" i="3"/>
  <c r="Y160" i="3"/>
  <c r="CY160" i="3"/>
  <c r="CZ160" i="3"/>
  <c r="DA160" i="3"/>
  <c r="DB160" i="3"/>
  <c r="DC160" i="3"/>
  <c r="A161" i="3"/>
  <c r="Y161" i="3"/>
  <c r="CY161" i="3"/>
  <c r="CZ161" i="3"/>
  <c r="DA161" i="3"/>
  <c r="DB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A164" i="3"/>
  <c r="DB164" i="3"/>
  <c r="DC164" i="3"/>
  <c r="A165" i="3"/>
  <c r="Y165" i="3"/>
  <c r="CY165" i="3"/>
  <c r="CZ165" i="3"/>
  <c r="DA165" i="3"/>
  <c r="DB165" i="3"/>
  <c r="DC165" i="3"/>
  <c r="A166" i="3"/>
  <c r="Y166" i="3"/>
  <c r="CY166" i="3"/>
  <c r="CZ166" i="3"/>
  <c r="DA166" i="3"/>
  <c r="DB166" i="3"/>
  <c r="DC166" i="3"/>
  <c r="A167" i="3"/>
  <c r="Y167" i="3"/>
  <c r="CY167" i="3"/>
  <c r="CZ167" i="3"/>
  <c r="DA167" i="3"/>
  <c r="DB167" i="3"/>
  <c r="DC167" i="3"/>
  <c r="A168" i="3"/>
  <c r="Y168" i="3"/>
  <c r="CY168" i="3"/>
  <c r="CZ168" i="3"/>
  <c r="DA168" i="3"/>
  <c r="DB168" i="3"/>
  <c r="DC168" i="3"/>
  <c r="A169" i="3"/>
  <c r="Y169" i="3"/>
  <c r="CY169" i="3"/>
  <c r="CZ169" i="3"/>
  <c r="DA169" i="3"/>
  <c r="DB169" i="3"/>
  <c r="DC169" i="3"/>
  <c r="A170" i="3"/>
  <c r="Y170" i="3"/>
  <c r="CY170" i="3"/>
  <c r="CZ170" i="3"/>
  <c r="DA170" i="3"/>
  <c r="DB170" i="3"/>
  <c r="DC170" i="3"/>
  <c r="A171" i="3"/>
  <c r="Y171" i="3"/>
  <c r="CU171" i="3"/>
  <c r="CV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U172" i="3"/>
  <c r="CV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U173" i="3"/>
  <c r="CV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U174" i="3"/>
  <c r="CV174" i="3"/>
  <c r="CX174" i="3"/>
  <c r="CY174" i="3"/>
  <c r="CZ174" i="3"/>
  <c r="DA174" i="3"/>
  <c r="DB174" i="3"/>
  <c r="DC174" i="3"/>
  <c r="DF174" i="3"/>
  <c r="DG174" i="3"/>
  <c r="DH174" i="3"/>
  <c r="DI174" i="3"/>
  <c r="DJ174" i="3"/>
  <c r="A175" i="3"/>
  <c r="Y175" i="3"/>
  <c r="CU175" i="3"/>
  <c r="CV175" i="3"/>
  <c r="CX175" i="3"/>
  <c r="CY175" i="3"/>
  <c r="CZ175" i="3"/>
  <c r="DA175" i="3"/>
  <c r="DB175" i="3"/>
  <c r="DC175" i="3"/>
  <c r="DF175" i="3"/>
  <c r="DG175" i="3"/>
  <c r="DH175" i="3"/>
  <c r="DI175" i="3"/>
  <c r="DJ175" i="3"/>
  <c r="A176" i="3"/>
  <c r="Y176" i="3"/>
  <c r="CU176" i="3"/>
  <c r="CV176" i="3"/>
  <c r="CX176" i="3"/>
  <c r="CY176" i="3"/>
  <c r="CZ176" i="3"/>
  <c r="DA176" i="3"/>
  <c r="DB176" i="3"/>
  <c r="DC176" i="3"/>
  <c r="DF176" i="3"/>
  <c r="DG176" i="3"/>
  <c r="DH176" i="3"/>
  <c r="DI176" i="3"/>
  <c r="DJ176" i="3"/>
  <c r="A177" i="3"/>
  <c r="Y177" i="3"/>
  <c r="CU177" i="3"/>
  <c r="CV177" i="3"/>
  <c r="CX177" i="3"/>
  <c r="CY177" i="3"/>
  <c r="CZ177" i="3"/>
  <c r="DA177" i="3"/>
  <c r="DB177" i="3"/>
  <c r="DC177" i="3"/>
  <c r="DF177" i="3"/>
  <c r="DG177" i="3"/>
  <c r="DH177" i="3"/>
  <c r="DI177" i="3"/>
  <c r="DJ177" i="3"/>
  <c r="A178" i="3"/>
  <c r="Y178" i="3"/>
  <c r="CU178" i="3"/>
  <c r="CV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U179" i="3"/>
  <c r="CV179" i="3"/>
  <c r="CX179" i="3"/>
  <c r="G659" i="7" s="1"/>
  <c r="CY179" i="3"/>
  <c r="CZ179" i="3"/>
  <c r="DA179" i="3"/>
  <c r="DB179" i="3"/>
  <c r="DC179" i="3"/>
  <c r="DF179" i="3"/>
  <c r="DG179" i="3"/>
  <c r="DH179" i="3"/>
  <c r="DI179" i="3"/>
  <c r="L659" i="7" s="1"/>
  <c r="DJ179" i="3"/>
  <c r="A180" i="3"/>
  <c r="Y180" i="3"/>
  <c r="CU180" i="3"/>
  <c r="CV180" i="3"/>
  <c r="CX180" i="3"/>
  <c r="G660" i="7" s="1"/>
  <c r="CY180" i="3"/>
  <c r="CZ180" i="3"/>
  <c r="DA180" i="3"/>
  <c r="DB180" i="3"/>
  <c r="DC180" i="3"/>
  <c r="DF180" i="3"/>
  <c r="DG180" i="3"/>
  <c r="DH180" i="3"/>
  <c r="DI180" i="3"/>
  <c r="L660" i="7" s="1"/>
  <c r="DJ180" i="3"/>
  <c r="A181" i="3"/>
  <c r="Y181" i="3"/>
  <c r="CU181" i="3"/>
  <c r="CV181" i="3"/>
  <c r="CX181" i="3"/>
  <c r="G661" i="7" s="1"/>
  <c r="CY181" i="3"/>
  <c r="CZ181" i="3"/>
  <c r="DA181" i="3"/>
  <c r="DB181" i="3"/>
  <c r="DC181" i="3"/>
  <c r="DF181" i="3"/>
  <c r="DG181" i="3"/>
  <c r="DH181" i="3"/>
  <c r="DI181" i="3"/>
  <c r="L661" i="7" s="1"/>
  <c r="DJ181" i="3"/>
  <c r="A182" i="3"/>
  <c r="Y182" i="3"/>
  <c r="CU182" i="3"/>
  <c r="CV182" i="3"/>
  <c r="CX182" i="3"/>
  <c r="G669" i="7" s="1"/>
  <c r="CY182" i="3"/>
  <c r="CZ182" i="3"/>
  <c r="DA182" i="3"/>
  <c r="DB182" i="3"/>
  <c r="DC182" i="3"/>
  <c r="DF182" i="3"/>
  <c r="DG182" i="3"/>
  <c r="DH182" i="3"/>
  <c r="DI182" i="3"/>
  <c r="L669" i="7" s="1"/>
  <c r="L668" i="7" s="1"/>
  <c r="DJ182" i="3"/>
  <c r="A183" i="3"/>
  <c r="Y183" i="3"/>
  <c r="CU183" i="3"/>
  <c r="CV183" i="3"/>
  <c r="CX183" i="3"/>
  <c r="G677" i="7" s="1"/>
  <c r="CY183" i="3"/>
  <c r="CZ183" i="3"/>
  <c r="DA183" i="3"/>
  <c r="DB183" i="3"/>
  <c r="DC183" i="3"/>
  <c r="DF183" i="3"/>
  <c r="DG183" i="3"/>
  <c r="DH183" i="3"/>
  <c r="DI183" i="3"/>
  <c r="L677" i="7" s="1"/>
  <c r="L676" i="7" s="1"/>
  <c r="DJ183" i="3"/>
  <c r="A184" i="3"/>
  <c r="Y184" i="3"/>
  <c r="CU184" i="3"/>
  <c r="CV184" i="3"/>
  <c r="CX184" i="3"/>
  <c r="G685" i="7" s="1"/>
  <c r="CY184" i="3"/>
  <c r="CZ184" i="3"/>
  <c r="DA184" i="3"/>
  <c r="DB184" i="3"/>
  <c r="DC184" i="3"/>
  <c r="DF184" i="3"/>
  <c r="DG184" i="3"/>
  <c r="DH184" i="3"/>
  <c r="DI184" i="3"/>
  <c r="L685" i="7" s="1"/>
  <c r="L684" i="7" s="1"/>
  <c r="DJ184" i="3"/>
  <c r="A185" i="3"/>
  <c r="Y185" i="3"/>
  <c r="CU185" i="3"/>
  <c r="CV185" i="3"/>
  <c r="CX185" i="3"/>
  <c r="G693" i="7" s="1"/>
  <c r="CY185" i="3"/>
  <c r="CZ185" i="3"/>
  <c r="DA185" i="3"/>
  <c r="DB185" i="3"/>
  <c r="DC185" i="3"/>
  <c r="DF185" i="3"/>
  <c r="DG185" i="3"/>
  <c r="DH185" i="3"/>
  <c r="DI185" i="3"/>
  <c r="L693" i="7" s="1"/>
  <c r="DJ185" i="3"/>
  <c r="A186" i="3"/>
  <c r="Y186" i="3"/>
  <c r="CU186" i="3"/>
  <c r="CV186" i="3"/>
  <c r="CX186" i="3"/>
  <c r="G694" i="7" s="1"/>
  <c r="CY186" i="3"/>
  <c r="CZ186" i="3"/>
  <c r="DA186" i="3"/>
  <c r="DB186" i="3"/>
  <c r="DC186" i="3"/>
  <c r="DF186" i="3"/>
  <c r="DG186" i="3"/>
  <c r="DH186" i="3"/>
  <c r="DI186" i="3"/>
  <c r="L694" i="7" s="1"/>
  <c r="DJ186" i="3"/>
  <c r="A187" i="3"/>
  <c r="Y187" i="3"/>
  <c r="CU187" i="3"/>
  <c r="CV187" i="3"/>
  <c r="CX187" i="3"/>
  <c r="G702" i="7" s="1"/>
  <c r="CY187" i="3"/>
  <c r="CZ187" i="3"/>
  <c r="DA187" i="3"/>
  <c r="DB187" i="3"/>
  <c r="DC187" i="3"/>
  <c r="DF187" i="3"/>
  <c r="DG187" i="3"/>
  <c r="DH187" i="3"/>
  <c r="DI187" i="3"/>
  <c r="L702" i="7" s="1"/>
  <c r="DJ187" i="3"/>
  <c r="A188" i="3"/>
  <c r="Y188" i="3"/>
  <c r="CU188" i="3"/>
  <c r="CV188" i="3"/>
  <c r="CX188" i="3"/>
  <c r="G703" i="7" s="1"/>
  <c r="CY188" i="3"/>
  <c r="CZ188" i="3"/>
  <c r="DA188" i="3"/>
  <c r="DB188" i="3"/>
  <c r="DC188" i="3"/>
  <c r="DF188" i="3"/>
  <c r="DG188" i="3"/>
  <c r="DH188" i="3"/>
  <c r="DI188" i="3"/>
  <c r="L703" i="7" s="1"/>
  <c r="DJ188" i="3"/>
  <c r="A189" i="3"/>
  <c r="Y189" i="3"/>
  <c r="CU189" i="3"/>
  <c r="CV189" i="3"/>
  <c r="CX189" i="3"/>
  <c r="G711" i="7" s="1"/>
  <c r="CY189" i="3"/>
  <c r="CZ189" i="3"/>
  <c r="DA189" i="3"/>
  <c r="DB189" i="3"/>
  <c r="DC189" i="3"/>
  <c r="DF189" i="3"/>
  <c r="DG189" i="3"/>
  <c r="DH189" i="3"/>
  <c r="DI189" i="3"/>
  <c r="L711" i="7" s="1"/>
  <c r="DJ189" i="3"/>
  <c r="A190" i="3"/>
  <c r="Y190" i="3"/>
  <c r="CU190" i="3"/>
  <c r="CV190" i="3"/>
  <c r="CX190" i="3"/>
  <c r="G712" i="7" s="1"/>
  <c r="CY190" i="3"/>
  <c r="CZ190" i="3"/>
  <c r="DA190" i="3"/>
  <c r="DB190" i="3"/>
  <c r="DC190" i="3"/>
  <c r="DF190" i="3"/>
  <c r="DG190" i="3"/>
  <c r="DH190" i="3"/>
  <c r="DI190" i="3"/>
  <c r="L712" i="7" s="1"/>
  <c r="DJ190" i="3"/>
  <c r="A191" i="3"/>
  <c r="Y191" i="3"/>
  <c r="CU191" i="3"/>
  <c r="CV191" i="3"/>
  <c r="CX191" i="3"/>
  <c r="G720" i="7" s="1"/>
  <c r="CY191" i="3"/>
  <c r="CZ191" i="3"/>
  <c r="DA191" i="3"/>
  <c r="DB191" i="3"/>
  <c r="DC191" i="3"/>
  <c r="DF191" i="3"/>
  <c r="DG191" i="3"/>
  <c r="DH191" i="3"/>
  <c r="DI191" i="3"/>
  <c r="L720" i="7" s="1"/>
  <c r="DJ191" i="3"/>
  <c r="A192" i="3"/>
  <c r="Y192" i="3"/>
  <c r="CU192" i="3"/>
  <c r="CV192" i="3"/>
  <c r="CX192" i="3"/>
  <c r="G721" i="7" s="1"/>
  <c r="CY192" i="3"/>
  <c r="CZ192" i="3"/>
  <c r="DA192" i="3"/>
  <c r="DB192" i="3"/>
  <c r="DC192" i="3"/>
  <c r="DF192" i="3"/>
  <c r="DG192" i="3"/>
  <c r="DH192" i="3"/>
  <c r="DI192" i="3"/>
  <c r="L721" i="7" s="1"/>
  <c r="DJ192" i="3"/>
  <c r="A193" i="3"/>
  <c r="Y193" i="3"/>
  <c r="CU193" i="3"/>
  <c r="CV193" i="3"/>
  <c r="CX193" i="3"/>
  <c r="G729" i="7" s="1"/>
  <c r="CY193" i="3"/>
  <c r="CZ193" i="3"/>
  <c r="DA193" i="3"/>
  <c r="DB193" i="3"/>
  <c r="DC193" i="3"/>
  <c r="DF193" i="3"/>
  <c r="DG193" i="3"/>
  <c r="DH193" i="3"/>
  <c r="DI193" i="3"/>
  <c r="L729" i="7" s="1"/>
  <c r="L728" i="7" s="1"/>
  <c r="DJ193" i="3"/>
  <c r="A194" i="3"/>
  <c r="Y194" i="3"/>
  <c r="CU194" i="3"/>
  <c r="CV194" i="3"/>
  <c r="CX194" i="3"/>
  <c r="G737" i="7" s="1"/>
  <c r="CY194" i="3"/>
  <c r="CZ194" i="3"/>
  <c r="DA194" i="3"/>
  <c r="DB194" i="3"/>
  <c r="DC194" i="3"/>
  <c r="DF194" i="3"/>
  <c r="DG194" i="3"/>
  <c r="DH194" i="3"/>
  <c r="DI194" i="3"/>
  <c r="L737" i="7" s="1"/>
  <c r="DJ194" i="3"/>
  <c r="A195" i="3"/>
  <c r="Y195" i="3"/>
  <c r="CU195" i="3"/>
  <c r="CV195" i="3"/>
  <c r="CX195" i="3"/>
  <c r="G738" i="7" s="1"/>
  <c r="CY195" i="3"/>
  <c r="CZ195" i="3"/>
  <c r="DA195" i="3"/>
  <c r="DB195" i="3"/>
  <c r="DC195" i="3"/>
  <c r="DF195" i="3"/>
  <c r="DG195" i="3"/>
  <c r="DH195" i="3"/>
  <c r="DI195" i="3"/>
  <c r="L738" i="7" s="1"/>
  <c r="DJ195" i="3"/>
  <c r="A196" i="3"/>
  <c r="Y196" i="3"/>
  <c r="CU196" i="3"/>
  <c r="CV196" i="3"/>
  <c r="CX196" i="3"/>
  <c r="G739" i="7" s="1"/>
  <c r="CY196" i="3"/>
  <c r="CZ196" i="3"/>
  <c r="DA196" i="3"/>
  <c r="DB196" i="3"/>
  <c r="DC196" i="3"/>
  <c r="DF196" i="3"/>
  <c r="DG196" i="3"/>
  <c r="DH196" i="3"/>
  <c r="DI196" i="3"/>
  <c r="L739" i="7" s="1"/>
  <c r="DJ196" i="3"/>
  <c r="A197" i="3"/>
  <c r="Y197" i="3"/>
  <c r="CU197" i="3"/>
  <c r="CV197" i="3"/>
  <c r="CX197" i="3"/>
  <c r="CY197" i="3"/>
  <c r="CZ197" i="3"/>
  <c r="DA197" i="3"/>
  <c r="DB197" i="3"/>
  <c r="DC197" i="3"/>
  <c r="DF197" i="3"/>
  <c r="DG197" i="3"/>
  <c r="DH197" i="3"/>
  <c r="DI197" i="3"/>
  <c r="DJ197" i="3"/>
  <c r="A198" i="3"/>
  <c r="Y198" i="3"/>
  <c r="CU198" i="3"/>
  <c r="CV198" i="3"/>
  <c r="CX198" i="3"/>
  <c r="CY198" i="3"/>
  <c r="CZ198" i="3"/>
  <c r="DA198" i="3"/>
  <c r="DB198" i="3"/>
  <c r="DC198" i="3"/>
  <c r="DF198" i="3"/>
  <c r="DG198" i="3"/>
  <c r="DH198" i="3"/>
  <c r="DI198" i="3"/>
  <c r="DJ198" i="3"/>
  <c r="A199" i="3"/>
  <c r="Y199" i="3"/>
  <c r="CU199" i="3"/>
  <c r="CV199" i="3"/>
  <c r="CX199" i="3"/>
  <c r="CY199" i="3"/>
  <c r="CZ199" i="3"/>
  <c r="DA199" i="3"/>
  <c r="DB199" i="3"/>
  <c r="DC199" i="3"/>
  <c r="DF199" i="3"/>
  <c r="DG199" i="3"/>
  <c r="DH199" i="3"/>
  <c r="DI199" i="3"/>
  <c r="DJ199" i="3"/>
  <c r="A200" i="3"/>
  <c r="Y200" i="3"/>
  <c r="CU200" i="3"/>
  <c r="CV200" i="3"/>
  <c r="CX200" i="3"/>
  <c r="CY200" i="3"/>
  <c r="CZ200" i="3"/>
  <c r="DA200" i="3"/>
  <c r="DB200" i="3"/>
  <c r="DC200" i="3"/>
  <c r="DF200" i="3"/>
  <c r="DG200" i="3"/>
  <c r="DH200" i="3"/>
  <c r="DI200" i="3"/>
  <c r="DJ200" i="3"/>
  <c r="A201" i="3"/>
  <c r="Y201" i="3"/>
  <c r="CU201" i="3"/>
  <c r="CV201" i="3"/>
  <c r="CX201" i="3"/>
  <c r="CY201" i="3"/>
  <c r="CZ201" i="3"/>
  <c r="DA201" i="3"/>
  <c r="DB201" i="3"/>
  <c r="DC201" i="3"/>
  <c r="DF201" i="3"/>
  <c r="DG201" i="3"/>
  <c r="DH201" i="3"/>
  <c r="DI201" i="3"/>
  <c r="DJ201" i="3"/>
  <c r="A202" i="3"/>
  <c r="Y202" i="3"/>
  <c r="CU202" i="3"/>
  <c r="CV202" i="3"/>
  <c r="CX202" i="3"/>
  <c r="CY202" i="3"/>
  <c r="CZ202" i="3"/>
  <c r="DA202" i="3"/>
  <c r="DB202" i="3"/>
  <c r="DC202" i="3"/>
  <c r="DF202" i="3"/>
  <c r="DG202" i="3"/>
  <c r="DH202" i="3"/>
  <c r="DI202" i="3"/>
  <c r="DJ202" i="3"/>
  <c r="A203" i="3"/>
  <c r="Y203" i="3"/>
  <c r="CU203" i="3"/>
  <c r="CV203" i="3"/>
  <c r="CX203" i="3"/>
  <c r="CY203" i="3"/>
  <c r="CZ203" i="3"/>
  <c r="DA203" i="3"/>
  <c r="DB203" i="3"/>
  <c r="DC203" i="3"/>
  <c r="DF203" i="3"/>
  <c r="DG203" i="3"/>
  <c r="DH203" i="3"/>
  <c r="DI203" i="3"/>
  <c r="DJ203" i="3"/>
  <c r="A204" i="3"/>
  <c r="Y204" i="3"/>
  <c r="CU204" i="3"/>
  <c r="CV204" i="3"/>
  <c r="CX204" i="3"/>
  <c r="CY204" i="3"/>
  <c r="CZ204" i="3"/>
  <c r="DA204" i="3"/>
  <c r="DB204" i="3"/>
  <c r="DC204" i="3"/>
  <c r="DF204" i="3"/>
  <c r="DG204" i="3"/>
  <c r="DH204" i="3"/>
  <c r="DI204" i="3"/>
  <c r="DJ204" i="3"/>
  <c r="A205" i="3"/>
  <c r="Y205" i="3"/>
  <c r="CY205" i="3"/>
  <c r="CZ205" i="3"/>
  <c r="DA205" i="3"/>
  <c r="DB205" i="3"/>
  <c r="DC205" i="3"/>
  <c r="A206" i="3"/>
  <c r="Y206" i="3"/>
  <c r="CY206" i="3"/>
  <c r="CZ206" i="3"/>
  <c r="DA206" i="3"/>
  <c r="DB206" i="3"/>
  <c r="DC206" i="3"/>
  <c r="A207" i="3"/>
  <c r="Y207" i="3"/>
  <c r="CU207" i="3"/>
  <c r="CV207" i="3"/>
  <c r="CX207" i="3"/>
  <c r="CY207" i="3"/>
  <c r="CZ207" i="3"/>
  <c r="DA207" i="3"/>
  <c r="DB207" i="3"/>
  <c r="DC207" i="3"/>
  <c r="DF207" i="3"/>
  <c r="DG207" i="3"/>
  <c r="DH207" i="3"/>
  <c r="DI207" i="3"/>
  <c r="DJ207" i="3"/>
  <c r="A208" i="3"/>
  <c r="Y208" i="3"/>
  <c r="CU208" i="3"/>
  <c r="CV208" i="3"/>
  <c r="CX208" i="3"/>
  <c r="CY208" i="3"/>
  <c r="CZ208" i="3"/>
  <c r="DA208" i="3"/>
  <c r="DB208" i="3"/>
  <c r="DC208" i="3"/>
  <c r="DF208" i="3"/>
  <c r="DG208" i="3"/>
  <c r="DH208" i="3"/>
  <c r="DI208" i="3"/>
  <c r="DJ20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B24" i="1"/>
  <c r="B22" i="1" s="1"/>
  <c r="C24" i="1"/>
  <c r="C22" i="1" s="1"/>
  <c r="D24" i="1"/>
  <c r="D22" i="1" s="1"/>
  <c r="F24" i="1"/>
  <c r="F22" i="1" s="1"/>
  <c r="G24" i="1"/>
  <c r="G22" i="1" s="1"/>
  <c r="O24" i="1"/>
  <c r="O22" i="1" s="1"/>
  <c r="P24" i="1"/>
  <c r="P22" i="1" s="1"/>
  <c r="Q24" i="1"/>
  <c r="Q22" i="1" s="1"/>
  <c r="R24" i="1"/>
  <c r="R22" i="1" s="1"/>
  <c r="S24" i="1"/>
  <c r="S22" i="1" s="1"/>
  <c r="T24" i="1"/>
  <c r="T22" i="1" s="1"/>
  <c r="U24" i="1"/>
  <c r="U22" i="1" s="1"/>
  <c r="V24" i="1"/>
  <c r="V22" i="1" s="1"/>
  <c r="W24" i="1"/>
  <c r="W22" i="1" s="1"/>
  <c r="X24" i="1"/>
  <c r="X22" i="1" s="1"/>
  <c r="Y24" i="1"/>
  <c r="Y22" i="1" s="1"/>
  <c r="AO24" i="1"/>
  <c r="AO22" i="1" s="1"/>
  <c r="AP24" i="1"/>
  <c r="AP22" i="1" s="1"/>
  <c r="AQ24" i="1"/>
  <c r="AQ22" i="1" s="1"/>
  <c r="AR24" i="1"/>
  <c r="AR22" i="1" s="1"/>
  <c r="AS24" i="1"/>
  <c r="AS22" i="1" s="1"/>
  <c r="AT24" i="1"/>
  <c r="AT22" i="1" s="1"/>
  <c r="AU24" i="1"/>
  <c r="AU22" i="1" s="1"/>
  <c r="AV24" i="1"/>
  <c r="AV22" i="1" s="1"/>
  <c r="AW24" i="1"/>
  <c r="AW22" i="1" s="1"/>
  <c r="AX24" i="1"/>
  <c r="AX22" i="1" s="1"/>
  <c r="AY24" i="1"/>
  <c r="AY22" i="1" s="1"/>
  <c r="AZ24" i="1"/>
  <c r="AZ22" i="1" s="1"/>
  <c r="BA24" i="1"/>
  <c r="BA22" i="1" s="1"/>
  <c r="BB24" i="1"/>
  <c r="BB22" i="1" s="1"/>
  <c r="BC24" i="1"/>
  <c r="BC22" i="1" s="1"/>
  <c r="BD24" i="1"/>
  <c r="BD22" i="1" s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D54" i="1"/>
  <c r="E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EH56" i="1"/>
  <c r="EI56" i="1"/>
  <c r="EJ56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D58" i="1"/>
  <c r="E60" i="1"/>
  <c r="Z60" i="1"/>
  <c r="AA60" i="1"/>
  <c r="AM60" i="1"/>
  <c r="AN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C62" i="1"/>
  <c r="D62" i="1"/>
  <c r="I62" i="1"/>
  <c r="K62" i="1"/>
  <c r="AC62" i="1"/>
  <c r="AE62" i="1"/>
  <c r="AD62" i="1" s="1"/>
  <c r="AF62" i="1"/>
  <c r="AG62" i="1"/>
  <c r="AH62" i="1"/>
  <c r="AI62" i="1"/>
  <c r="AJ62" i="1"/>
  <c r="CQ62" i="1"/>
  <c r="CR62" i="1"/>
  <c r="CS62" i="1"/>
  <c r="CT62" i="1"/>
  <c r="CU62" i="1"/>
  <c r="T62" i="1" s="1"/>
  <c r="CV62" i="1"/>
  <c r="CW62" i="1"/>
  <c r="CX62" i="1"/>
  <c r="W62" i="1" s="1"/>
  <c r="FR62" i="1"/>
  <c r="GL62" i="1"/>
  <c r="GO62" i="1"/>
  <c r="GP62" i="1"/>
  <c r="GV62" i="1"/>
  <c r="HC62" i="1"/>
  <c r="GX62" i="1" s="1"/>
  <c r="C63" i="1"/>
  <c r="D63" i="1"/>
  <c r="I63" i="1"/>
  <c r="K63" i="1"/>
  <c r="AC63" i="1"/>
  <c r="AE63" i="1"/>
  <c r="AD63" i="1" s="1"/>
  <c r="AF63" i="1"/>
  <c r="AG63" i="1"/>
  <c r="AH63" i="1"/>
  <c r="AI63" i="1"/>
  <c r="AJ63" i="1"/>
  <c r="CQ63" i="1"/>
  <c r="CR63" i="1"/>
  <c r="CS63" i="1"/>
  <c r="CT63" i="1"/>
  <c r="CU63" i="1"/>
  <c r="T63" i="1" s="1"/>
  <c r="CV63" i="1"/>
  <c r="CW63" i="1"/>
  <c r="CX63" i="1"/>
  <c r="W63" i="1" s="1"/>
  <c r="FR63" i="1"/>
  <c r="GL63" i="1"/>
  <c r="GO63" i="1"/>
  <c r="GP63" i="1"/>
  <c r="GV63" i="1"/>
  <c r="HC63" i="1"/>
  <c r="GX63" i="1" s="1"/>
  <c r="C64" i="1"/>
  <c r="D64" i="1"/>
  <c r="I64" i="1"/>
  <c r="K64" i="1"/>
  <c r="AC64" i="1"/>
  <c r="AE64" i="1"/>
  <c r="AD64" i="1" s="1"/>
  <c r="AF64" i="1"/>
  <c r="AG64" i="1"/>
  <c r="AH64" i="1"/>
  <c r="AI64" i="1"/>
  <c r="AJ64" i="1"/>
  <c r="CQ64" i="1"/>
  <c r="CR64" i="1"/>
  <c r="CS64" i="1"/>
  <c r="CT64" i="1"/>
  <c r="CU64" i="1"/>
  <c r="T64" i="1" s="1"/>
  <c r="CV64" i="1"/>
  <c r="CW64" i="1"/>
  <c r="CX64" i="1"/>
  <c r="W64" i="1" s="1"/>
  <c r="FR64" i="1"/>
  <c r="GL64" i="1"/>
  <c r="GO64" i="1"/>
  <c r="GP64" i="1"/>
  <c r="GV64" i="1"/>
  <c r="HC64" i="1"/>
  <c r="GX64" i="1" s="1"/>
  <c r="B66" i="1"/>
  <c r="B60" i="1" s="1"/>
  <c r="C66" i="1"/>
  <c r="C60" i="1" s="1"/>
  <c r="D66" i="1"/>
  <c r="D60" i="1" s="1"/>
  <c r="F66" i="1"/>
  <c r="F60" i="1" s="1"/>
  <c r="G66" i="1"/>
  <c r="G60" i="1" s="1"/>
  <c r="AG66" i="1"/>
  <c r="AJ66" i="1"/>
  <c r="BX66" i="1"/>
  <c r="BY66" i="1"/>
  <c r="BZ66" i="1"/>
  <c r="CC66" i="1"/>
  <c r="CD66" i="1"/>
  <c r="CG66" i="1"/>
  <c r="CI66" i="1"/>
  <c r="CJ66" i="1"/>
  <c r="CK66" i="1"/>
  <c r="CL66" i="1"/>
  <c r="CM66" i="1"/>
  <c r="D96" i="1"/>
  <c r="E98" i="1"/>
  <c r="Z98" i="1"/>
  <c r="AA98" i="1"/>
  <c r="AM98" i="1"/>
  <c r="AN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P98" i="1"/>
  <c r="EQ98" i="1"/>
  <c r="ER98" i="1"/>
  <c r="ES98" i="1"/>
  <c r="ET98" i="1"/>
  <c r="EU98" i="1"/>
  <c r="EV98" i="1"/>
  <c r="EW98" i="1"/>
  <c r="EX98" i="1"/>
  <c r="EY98" i="1"/>
  <c r="EZ98" i="1"/>
  <c r="FA98" i="1"/>
  <c r="FB98" i="1"/>
  <c r="FC98" i="1"/>
  <c r="FD98" i="1"/>
  <c r="FE98" i="1"/>
  <c r="FF98" i="1"/>
  <c r="FG98" i="1"/>
  <c r="FH98" i="1"/>
  <c r="FI98" i="1"/>
  <c r="FJ98" i="1"/>
  <c r="FK98" i="1"/>
  <c r="FL98" i="1"/>
  <c r="FM98" i="1"/>
  <c r="FN98" i="1"/>
  <c r="FO98" i="1"/>
  <c r="FP98" i="1"/>
  <c r="FQ98" i="1"/>
  <c r="FR98" i="1"/>
  <c r="FS98" i="1"/>
  <c r="FT98" i="1"/>
  <c r="FU98" i="1"/>
  <c r="FV98" i="1"/>
  <c r="FW98" i="1"/>
  <c r="FX98" i="1"/>
  <c r="FY98" i="1"/>
  <c r="FZ98" i="1"/>
  <c r="GA98" i="1"/>
  <c r="GB98" i="1"/>
  <c r="GC98" i="1"/>
  <c r="GD98" i="1"/>
  <c r="GE98" i="1"/>
  <c r="GF98" i="1"/>
  <c r="GG98" i="1"/>
  <c r="GH98" i="1"/>
  <c r="GI98" i="1"/>
  <c r="GJ98" i="1"/>
  <c r="GK98" i="1"/>
  <c r="GL98" i="1"/>
  <c r="GM98" i="1"/>
  <c r="GN98" i="1"/>
  <c r="GO98" i="1"/>
  <c r="GP98" i="1"/>
  <c r="GQ98" i="1"/>
  <c r="GR98" i="1"/>
  <c r="GS98" i="1"/>
  <c r="GT98" i="1"/>
  <c r="GU98" i="1"/>
  <c r="GV98" i="1"/>
  <c r="GW98" i="1"/>
  <c r="GX98" i="1"/>
  <c r="C100" i="1"/>
  <c r="D100" i="1"/>
  <c r="P100" i="1"/>
  <c r="Q100" i="1"/>
  <c r="R100" i="1"/>
  <c r="S100" i="1"/>
  <c r="U100" i="1"/>
  <c r="G149" i="7" s="1"/>
  <c r="V100" i="1"/>
  <c r="G152" i="7" s="1"/>
  <c r="AC100" i="1"/>
  <c r="AE100" i="1"/>
  <c r="AD100" i="1" s="1"/>
  <c r="AF100" i="1"/>
  <c r="AG100" i="1"/>
  <c r="AH100" i="1"/>
  <c r="AI100" i="1"/>
  <c r="AJ100" i="1"/>
  <c r="CP100" i="1"/>
  <c r="O100" i="1" s="1"/>
  <c r="CQ100" i="1"/>
  <c r="CR100" i="1"/>
  <c r="CS100" i="1"/>
  <c r="CT100" i="1"/>
  <c r="CU100" i="1"/>
  <c r="T100" i="1" s="1"/>
  <c r="CV100" i="1"/>
  <c r="CW100" i="1"/>
  <c r="CX100" i="1"/>
  <c r="W100" i="1" s="1"/>
  <c r="CY100" i="1"/>
  <c r="X100" i="1" s="1"/>
  <c r="AZ164" i="7" s="1"/>
  <c r="CZ100" i="1"/>
  <c r="Y100" i="1" s="1"/>
  <c r="BA164" i="7" s="1"/>
  <c r="FR100" i="1"/>
  <c r="GL100" i="1"/>
  <c r="GN100" i="1"/>
  <c r="GP100" i="1"/>
  <c r="GV100" i="1"/>
  <c r="HC100" i="1"/>
  <c r="GX100" i="1" s="1"/>
  <c r="GM100" i="1" s="1"/>
  <c r="GO100" i="1" s="1"/>
  <c r="C101" i="1"/>
  <c r="D101" i="1"/>
  <c r="P101" i="1"/>
  <c r="Q101" i="1"/>
  <c r="R101" i="1"/>
  <c r="S101" i="1"/>
  <c r="U101" i="1"/>
  <c r="G167" i="7" s="1"/>
  <c r="V101" i="1"/>
  <c r="G170" i="7" s="1"/>
  <c r="AC101" i="1"/>
  <c r="AE101" i="1"/>
  <c r="AD101" i="1" s="1"/>
  <c r="AF101" i="1"/>
  <c r="AG101" i="1"/>
  <c r="AH101" i="1"/>
  <c r="AI101" i="1"/>
  <c r="AJ101" i="1"/>
  <c r="CP101" i="1"/>
  <c r="O101" i="1" s="1"/>
  <c r="CQ101" i="1"/>
  <c r="CR101" i="1"/>
  <c r="CS101" i="1"/>
  <c r="CT101" i="1"/>
  <c r="CU101" i="1"/>
  <c r="T101" i="1" s="1"/>
  <c r="CV101" i="1"/>
  <c r="CW101" i="1"/>
  <c r="CX101" i="1"/>
  <c r="W101" i="1" s="1"/>
  <c r="CY101" i="1"/>
  <c r="X101" i="1" s="1"/>
  <c r="AZ183" i="7" s="1"/>
  <c r="L181" i="7" s="1"/>
  <c r="CZ101" i="1"/>
  <c r="Y101" i="1" s="1"/>
  <c r="BA183" i="7" s="1"/>
  <c r="L182" i="7" s="1"/>
  <c r="FR101" i="1"/>
  <c r="GL101" i="1"/>
  <c r="GN101" i="1"/>
  <c r="GP101" i="1"/>
  <c r="GV101" i="1"/>
  <c r="HC101" i="1"/>
  <c r="GX101" i="1" s="1"/>
  <c r="GM101" i="1" s="1"/>
  <c r="GO101" i="1" s="1"/>
  <c r="C102" i="1"/>
  <c r="D102" i="1"/>
  <c r="P102" i="1"/>
  <c r="Q102" i="1"/>
  <c r="R102" i="1"/>
  <c r="S102" i="1"/>
  <c r="U102" i="1"/>
  <c r="G186" i="7" s="1"/>
  <c r="V102" i="1"/>
  <c r="G189" i="7" s="1"/>
  <c r="AC102" i="1"/>
  <c r="AE102" i="1"/>
  <c r="AD102" i="1" s="1"/>
  <c r="AF102" i="1"/>
  <c r="AG102" i="1"/>
  <c r="AH102" i="1"/>
  <c r="AI102" i="1"/>
  <c r="AJ102" i="1"/>
  <c r="CP102" i="1"/>
  <c r="O102" i="1" s="1"/>
  <c r="CQ102" i="1"/>
  <c r="CR102" i="1"/>
  <c r="CS102" i="1"/>
  <c r="CT102" i="1"/>
  <c r="CU102" i="1"/>
  <c r="T102" i="1" s="1"/>
  <c r="CV102" i="1"/>
  <c r="CW102" i="1"/>
  <c r="CX102" i="1"/>
  <c r="W102" i="1" s="1"/>
  <c r="CY102" i="1"/>
  <c r="X102" i="1" s="1"/>
  <c r="AZ202" i="7" s="1"/>
  <c r="L200" i="7" s="1"/>
  <c r="CZ102" i="1"/>
  <c r="Y102" i="1" s="1"/>
  <c r="BA202" i="7" s="1"/>
  <c r="L201" i="7" s="1"/>
  <c r="FR102" i="1"/>
  <c r="GL102" i="1"/>
  <c r="GN102" i="1"/>
  <c r="GP102" i="1"/>
  <c r="GV102" i="1"/>
  <c r="HC102" i="1"/>
  <c r="GX102" i="1" s="1"/>
  <c r="GM102" i="1" s="1"/>
  <c r="GO102" i="1" s="1"/>
  <c r="C103" i="1"/>
  <c r="D103" i="1"/>
  <c r="P103" i="1"/>
  <c r="Q103" i="1"/>
  <c r="R103" i="1"/>
  <c r="S103" i="1"/>
  <c r="U103" i="1"/>
  <c r="G205" i="7" s="1"/>
  <c r="V103" i="1"/>
  <c r="G208" i="7" s="1"/>
  <c r="AC103" i="1"/>
  <c r="AE103" i="1"/>
  <c r="AD103" i="1" s="1"/>
  <c r="AF103" i="1"/>
  <c r="AG103" i="1"/>
  <c r="AH103" i="1"/>
  <c r="AI103" i="1"/>
  <c r="AJ103" i="1"/>
  <c r="CP103" i="1"/>
  <c r="O103" i="1" s="1"/>
  <c r="CQ103" i="1"/>
  <c r="CR103" i="1"/>
  <c r="CS103" i="1"/>
  <c r="CT103" i="1"/>
  <c r="CU103" i="1"/>
  <c r="T103" i="1" s="1"/>
  <c r="CV103" i="1"/>
  <c r="CW103" i="1"/>
  <c r="CX103" i="1"/>
  <c r="W103" i="1" s="1"/>
  <c r="CY103" i="1"/>
  <c r="X103" i="1" s="1"/>
  <c r="AZ229" i="7" s="1"/>
  <c r="L227" i="7" s="1"/>
  <c r="CZ103" i="1"/>
  <c r="Y103" i="1" s="1"/>
  <c r="BA229" i="7" s="1"/>
  <c r="L228" i="7" s="1"/>
  <c r="FR103" i="1"/>
  <c r="GL103" i="1"/>
  <c r="GN103" i="1"/>
  <c r="GP103" i="1"/>
  <c r="GV103" i="1"/>
  <c r="HC103" i="1"/>
  <c r="GX103" i="1" s="1"/>
  <c r="GM103" i="1" s="1"/>
  <c r="GO103" i="1" s="1"/>
  <c r="C104" i="1"/>
  <c r="D104" i="1"/>
  <c r="P104" i="1"/>
  <c r="Q104" i="1"/>
  <c r="R104" i="1"/>
  <c r="S104" i="1"/>
  <c r="U104" i="1"/>
  <c r="G232" i="7" s="1"/>
  <c r="V104" i="1"/>
  <c r="G235" i="7" s="1"/>
  <c r="AC104" i="1"/>
  <c r="AE104" i="1"/>
  <c r="AD104" i="1" s="1"/>
  <c r="AF104" i="1"/>
  <c r="AG104" i="1"/>
  <c r="AH104" i="1"/>
  <c r="AI104" i="1"/>
  <c r="AJ104" i="1"/>
  <c r="CP104" i="1"/>
  <c r="O104" i="1" s="1"/>
  <c r="CQ104" i="1"/>
  <c r="CR104" i="1"/>
  <c r="CS104" i="1"/>
  <c r="CT104" i="1"/>
  <c r="CU104" i="1"/>
  <c r="T104" i="1" s="1"/>
  <c r="CV104" i="1"/>
  <c r="CW104" i="1"/>
  <c r="CX104" i="1"/>
  <c r="W104" i="1" s="1"/>
  <c r="CY104" i="1"/>
  <c r="X104" i="1" s="1"/>
  <c r="AZ252" i="7" s="1"/>
  <c r="L250" i="7" s="1"/>
  <c r="CZ104" i="1"/>
  <c r="Y104" i="1" s="1"/>
  <c r="BA252" i="7" s="1"/>
  <c r="L251" i="7" s="1"/>
  <c r="FR104" i="1"/>
  <c r="GL104" i="1"/>
  <c r="GN104" i="1"/>
  <c r="GP104" i="1"/>
  <c r="GV104" i="1"/>
  <c r="HC104" i="1"/>
  <c r="GX104" i="1" s="1"/>
  <c r="GM104" i="1" s="1"/>
  <c r="GO104" i="1" s="1"/>
  <c r="C105" i="1"/>
  <c r="D105" i="1"/>
  <c r="P105" i="1"/>
  <c r="Q105" i="1"/>
  <c r="R105" i="1"/>
  <c r="S105" i="1"/>
  <c r="U105" i="1"/>
  <c r="G255" i="7" s="1"/>
  <c r="V105" i="1"/>
  <c r="G258" i="7" s="1"/>
  <c r="AC105" i="1"/>
  <c r="AE105" i="1"/>
  <c r="AD105" i="1" s="1"/>
  <c r="AF105" i="1"/>
  <c r="AG105" i="1"/>
  <c r="AH105" i="1"/>
  <c r="AI105" i="1"/>
  <c r="AJ105" i="1"/>
  <c r="CP105" i="1"/>
  <c r="O105" i="1" s="1"/>
  <c r="CQ105" i="1"/>
  <c r="CR105" i="1"/>
  <c r="CS105" i="1"/>
  <c r="CT105" i="1"/>
  <c r="CU105" i="1"/>
  <c r="T105" i="1" s="1"/>
  <c r="CV105" i="1"/>
  <c r="CW105" i="1"/>
  <c r="CX105" i="1"/>
  <c r="W105" i="1" s="1"/>
  <c r="CY105" i="1"/>
  <c r="X105" i="1" s="1"/>
  <c r="AZ273" i="7" s="1"/>
  <c r="L271" i="7" s="1"/>
  <c r="CZ105" i="1"/>
  <c r="Y105" i="1" s="1"/>
  <c r="BA273" i="7" s="1"/>
  <c r="L272" i="7" s="1"/>
  <c r="FR105" i="1"/>
  <c r="GL105" i="1"/>
  <c r="GN105" i="1"/>
  <c r="GP105" i="1"/>
  <c r="GV105" i="1"/>
  <c r="HC105" i="1"/>
  <c r="GX105" i="1" s="1"/>
  <c r="GM105" i="1" s="1"/>
  <c r="GO105" i="1" s="1"/>
  <c r="C106" i="1"/>
  <c r="D106" i="1"/>
  <c r="I106" i="1"/>
  <c r="K106" i="1"/>
  <c r="AC106" i="1"/>
  <c r="AE106" i="1"/>
  <c r="AD106" i="1" s="1"/>
  <c r="AF106" i="1"/>
  <c r="AG106" i="1"/>
  <c r="AH106" i="1"/>
  <c r="AI106" i="1"/>
  <c r="AJ106" i="1"/>
  <c r="CQ106" i="1"/>
  <c r="CR106" i="1"/>
  <c r="CS106" i="1"/>
  <c r="CT106" i="1"/>
  <c r="CU106" i="1"/>
  <c r="T106" i="1" s="1"/>
  <c r="CV106" i="1"/>
  <c r="CW106" i="1"/>
  <c r="CX106" i="1"/>
  <c r="W106" i="1" s="1"/>
  <c r="FR106" i="1"/>
  <c r="GL106" i="1"/>
  <c r="GN106" i="1"/>
  <c r="GP106" i="1"/>
  <c r="GV106" i="1"/>
  <c r="HC106" i="1"/>
  <c r="GX106" i="1" s="1"/>
  <c r="C107" i="1"/>
  <c r="D107" i="1"/>
  <c r="I107" i="1"/>
  <c r="K107" i="1"/>
  <c r="AC107" i="1"/>
  <c r="AE107" i="1"/>
  <c r="AD107" i="1" s="1"/>
  <c r="AF107" i="1"/>
  <c r="AG107" i="1"/>
  <c r="AH107" i="1"/>
  <c r="AI107" i="1"/>
  <c r="AJ107" i="1"/>
  <c r="CQ107" i="1"/>
  <c r="CR107" i="1"/>
  <c r="CS107" i="1"/>
  <c r="CT107" i="1"/>
  <c r="CU107" i="1"/>
  <c r="T107" i="1" s="1"/>
  <c r="CV107" i="1"/>
  <c r="CW107" i="1"/>
  <c r="CX107" i="1"/>
  <c r="W107" i="1" s="1"/>
  <c r="FR107" i="1"/>
  <c r="GL107" i="1"/>
  <c r="GN107" i="1"/>
  <c r="GP107" i="1"/>
  <c r="GV107" i="1"/>
  <c r="HC107" i="1"/>
  <c r="GX107" i="1" s="1"/>
  <c r="B109" i="1"/>
  <c r="B98" i="1" s="1"/>
  <c r="C109" i="1"/>
  <c r="C98" i="1" s="1"/>
  <c r="D109" i="1"/>
  <c r="D98" i="1" s="1"/>
  <c r="F109" i="1"/>
  <c r="F98" i="1" s="1"/>
  <c r="G109" i="1"/>
  <c r="G98" i="1" s="1"/>
  <c r="AG109" i="1"/>
  <c r="AJ109" i="1"/>
  <c r="BX109" i="1"/>
  <c r="BY109" i="1"/>
  <c r="BZ109" i="1"/>
  <c r="CB109" i="1"/>
  <c r="CD109" i="1"/>
  <c r="CG109" i="1"/>
  <c r="CI109" i="1"/>
  <c r="CJ109" i="1"/>
  <c r="CK109" i="1"/>
  <c r="CL109" i="1"/>
  <c r="CM109" i="1"/>
  <c r="D139" i="1"/>
  <c r="E141" i="1"/>
  <c r="Z141" i="1"/>
  <c r="AA141" i="1"/>
  <c r="AM141" i="1"/>
  <c r="AN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W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EG141" i="1"/>
  <c r="EH141" i="1"/>
  <c r="EI141" i="1"/>
  <c r="EJ141" i="1"/>
  <c r="EK141" i="1"/>
  <c r="EL141" i="1"/>
  <c r="EM141" i="1"/>
  <c r="EN141" i="1"/>
  <c r="EO141" i="1"/>
  <c r="EP141" i="1"/>
  <c r="EQ141" i="1"/>
  <c r="ER141" i="1"/>
  <c r="ES141" i="1"/>
  <c r="ET141" i="1"/>
  <c r="EU141" i="1"/>
  <c r="EV141" i="1"/>
  <c r="EW141" i="1"/>
  <c r="EX141" i="1"/>
  <c r="EY141" i="1"/>
  <c r="EZ141" i="1"/>
  <c r="FA141" i="1"/>
  <c r="FB141" i="1"/>
  <c r="FC141" i="1"/>
  <c r="FD141" i="1"/>
  <c r="FE141" i="1"/>
  <c r="FF141" i="1"/>
  <c r="FG141" i="1"/>
  <c r="FH141" i="1"/>
  <c r="FI141" i="1"/>
  <c r="FJ141" i="1"/>
  <c r="FK141" i="1"/>
  <c r="FL141" i="1"/>
  <c r="FM141" i="1"/>
  <c r="FN141" i="1"/>
  <c r="FO141" i="1"/>
  <c r="FP141" i="1"/>
  <c r="FQ141" i="1"/>
  <c r="FR141" i="1"/>
  <c r="FS141" i="1"/>
  <c r="FT141" i="1"/>
  <c r="FU141" i="1"/>
  <c r="FV141" i="1"/>
  <c r="FW141" i="1"/>
  <c r="FX141" i="1"/>
  <c r="FY141" i="1"/>
  <c r="FZ141" i="1"/>
  <c r="GA141" i="1"/>
  <c r="GB141" i="1"/>
  <c r="GC141" i="1"/>
  <c r="GD141" i="1"/>
  <c r="GE141" i="1"/>
  <c r="GF141" i="1"/>
  <c r="GG141" i="1"/>
  <c r="GH141" i="1"/>
  <c r="GI141" i="1"/>
  <c r="GJ141" i="1"/>
  <c r="GK141" i="1"/>
  <c r="GL141" i="1"/>
  <c r="GM141" i="1"/>
  <c r="GN141" i="1"/>
  <c r="GO141" i="1"/>
  <c r="GP141" i="1"/>
  <c r="GQ141" i="1"/>
  <c r="GR141" i="1"/>
  <c r="GS141" i="1"/>
  <c r="GT141" i="1"/>
  <c r="GU141" i="1"/>
  <c r="GV141" i="1"/>
  <c r="GW141" i="1"/>
  <c r="GX141" i="1"/>
  <c r="C143" i="1"/>
  <c r="D143" i="1"/>
  <c r="P143" i="1"/>
  <c r="Q143" i="1"/>
  <c r="R143" i="1"/>
  <c r="S143" i="1"/>
  <c r="U143" i="1"/>
  <c r="G349" i="7" s="1"/>
  <c r="V143" i="1"/>
  <c r="G352" i="7" s="1"/>
  <c r="AC143" i="1"/>
  <c r="AE143" i="1"/>
  <c r="AD143" i="1" s="1"/>
  <c r="AF143" i="1"/>
  <c r="AG143" i="1"/>
  <c r="AH143" i="1"/>
  <c r="AI143" i="1"/>
  <c r="AJ143" i="1"/>
  <c r="CP143" i="1"/>
  <c r="O143" i="1" s="1"/>
  <c r="CQ143" i="1"/>
  <c r="CR143" i="1"/>
  <c r="CS143" i="1"/>
  <c r="CT143" i="1"/>
  <c r="CU143" i="1"/>
  <c r="T143" i="1" s="1"/>
  <c r="CV143" i="1"/>
  <c r="CW143" i="1"/>
  <c r="CX143" i="1"/>
  <c r="W143" i="1" s="1"/>
  <c r="CY143" i="1"/>
  <c r="X143" i="1" s="1"/>
  <c r="AZ364" i="7" s="1"/>
  <c r="CZ143" i="1"/>
  <c r="Y143" i="1" s="1"/>
  <c r="BA364" i="7" s="1"/>
  <c r="FR143" i="1"/>
  <c r="GL143" i="1"/>
  <c r="GN143" i="1"/>
  <c r="GP143" i="1"/>
  <c r="GV143" i="1"/>
  <c r="HC143" i="1"/>
  <c r="GX143" i="1" s="1"/>
  <c r="GM143" i="1" s="1"/>
  <c r="GO143" i="1" s="1"/>
  <c r="C144" i="1"/>
  <c r="D144" i="1"/>
  <c r="P144" i="1"/>
  <c r="Q144" i="1"/>
  <c r="R144" i="1"/>
  <c r="S144" i="1"/>
  <c r="U144" i="1"/>
  <c r="G366" i="7" s="1"/>
  <c r="V144" i="1"/>
  <c r="G369" i="7" s="1"/>
  <c r="AC144" i="1"/>
  <c r="AE144" i="1"/>
  <c r="AD144" i="1" s="1"/>
  <c r="AF144" i="1"/>
  <c r="AG144" i="1"/>
  <c r="AH144" i="1"/>
  <c r="AI144" i="1"/>
  <c r="AJ144" i="1"/>
  <c r="CP144" i="1"/>
  <c r="O144" i="1" s="1"/>
  <c r="CQ144" i="1"/>
  <c r="CR144" i="1"/>
  <c r="CS144" i="1"/>
  <c r="CT144" i="1"/>
  <c r="CU144" i="1"/>
  <c r="T144" i="1" s="1"/>
  <c r="CV144" i="1"/>
  <c r="CW144" i="1"/>
  <c r="CX144" i="1"/>
  <c r="W144" i="1" s="1"/>
  <c r="CY144" i="1"/>
  <c r="X144" i="1" s="1"/>
  <c r="AZ382" i="7" s="1"/>
  <c r="L380" i="7" s="1"/>
  <c r="CZ144" i="1"/>
  <c r="Y144" i="1" s="1"/>
  <c r="BA382" i="7" s="1"/>
  <c r="L381" i="7" s="1"/>
  <c r="FR144" i="1"/>
  <c r="GL144" i="1"/>
  <c r="GN144" i="1"/>
  <c r="GP144" i="1"/>
  <c r="GV144" i="1"/>
  <c r="HC144" i="1"/>
  <c r="GX144" i="1" s="1"/>
  <c r="GM144" i="1" s="1"/>
  <c r="GO144" i="1" s="1"/>
  <c r="C145" i="1"/>
  <c r="D145" i="1"/>
  <c r="P145" i="1"/>
  <c r="Q145" i="1"/>
  <c r="R145" i="1"/>
  <c r="S145" i="1"/>
  <c r="U145" i="1"/>
  <c r="G384" i="7" s="1"/>
  <c r="V145" i="1"/>
  <c r="G387" i="7" s="1"/>
  <c r="AC145" i="1"/>
  <c r="AE145" i="1"/>
  <c r="AD145" i="1" s="1"/>
  <c r="AF145" i="1"/>
  <c r="AG145" i="1"/>
  <c r="AH145" i="1"/>
  <c r="AI145" i="1"/>
  <c r="AJ145" i="1"/>
  <c r="CP145" i="1"/>
  <c r="O145" i="1" s="1"/>
  <c r="CQ145" i="1"/>
  <c r="CR145" i="1"/>
  <c r="CS145" i="1"/>
  <c r="CT145" i="1"/>
  <c r="CU145" i="1"/>
  <c r="T145" i="1" s="1"/>
  <c r="CV145" i="1"/>
  <c r="CW145" i="1"/>
  <c r="CX145" i="1"/>
  <c r="W145" i="1" s="1"/>
  <c r="CY145" i="1"/>
  <c r="X145" i="1" s="1"/>
  <c r="AZ400" i="7" s="1"/>
  <c r="L398" i="7" s="1"/>
  <c r="CZ145" i="1"/>
  <c r="Y145" i="1" s="1"/>
  <c r="BA400" i="7" s="1"/>
  <c r="L399" i="7" s="1"/>
  <c r="FR145" i="1"/>
  <c r="GL145" i="1"/>
  <c r="GN145" i="1"/>
  <c r="GP145" i="1"/>
  <c r="GV145" i="1"/>
  <c r="HC145" i="1"/>
  <c r="GX145" i="1" s="1"/>
  <c r="GM145" i="1" s="1"/>
  <c r="GO145" i="1" s="1"/>
  <c r="C146" i="1"/>
  <c r="D146" i="1"/>
  <c r="P146" i="1"/>
  <c r="Q146" i="1"/>
  <c r="R146" i="1"/>
  <c r="S146" i="1"/>
  <c r="U146" i="1"/>
  <c r="G402" i="7" s="1"/>
  <c r="V146" i="1"/>
  <c r="G405" i="7" s="1"/>
  <c r="AC146" i="1"/>
  <c r="AE146" i="1"/>
  <c r="AD146" i="1" s="1"/>
  <c r="AF146" i="1"/>
  <c r="AG146" i="1"/>
  <c r="AH146" i="1"/>
  <c r="AI146" i="1"/>
  <c r="AJ146" i="1"/>
  <c r="CP146" i="1"/>
  <c r="O146" i="1" s="1"/>
  <c r="CQ146" i="1"/>
  <c r="CR146" i="1"/>
  <c r="CS146" i="1"/>
  <c r="CT146" i="1"/>
  <c r="CU146" i="1"/>
  <c r="T146" i="1" s="1"/>
  <c r="CV146" i="1"/>
  <c r="CW146" i="1"/>
  <c r="CX146" i="1"/>
  <c r="W146" i="1" s="1"/>
  <c r="CY146" i="1"/>
  <c r="X146" i="1" s="1"/>
  <c r="AZ426" i="7" s="1"/>
  <c r="L424" i="7" s="1"/>
  <c r="CZ146" i="1"/>
  <c r="Y146" i="1" s="1"/>
  <c r="BA426" i="7" s="1"/>
  <c r="L425" i="7" s="1"/>
  <c r="FR146" i="1"/>
  <c r="GL146" i="1"/>
  <c r="GN146" i="1"/>
  <c r="GP146" i="1"/>
  <c r="GV146" i="1"/>
  <c r="HC146" i="1"/>
  <c r="GX146" i="1" s="1"/>
  <c r="GM146" i="1" s="1"/>
  <c r="GO146" i="1" s="1"/>
  <c r="C147" i="1"/>
  <c r="D147" i="1"/>
  <c r="P147" i="1"/>
  <c r="Q147" i="1"/>
  <c r="R147" i="1"/>
  <c r="S147" i="1"/>
  <c r="U147" i="1"/>
  <c r="G428" i="7" s="1"/>
  <c r="V147" i="1"/>
  <c r="G431" i="7" s="1"/>
  <c r="AC147" i="1"/>
  <c r="AE147" i="1"/>
  <c r="AD147" i="1" s="1"/>
  <c r="AF147" i="1"/>
  <c r="AG147" i="1"/>
  <c r="AH147" i="1"/>
  <c r="AI147" i="1"/>
  <c r="AJ147" i="1"/>
  <c r="CP147" i="1"/>
  <c r="O147" i="1" s="1"/>
  <c r="CQ147" i="1"/>
  <c r="CR147" i="1"/>
  <c r="CS147" i="1"/>
  <c r="CT147" i="1"/>
  <c r="CU147" i="1"/>
  <c r="T147" i="1" s="1"/>
  <c r="CV147" i="1"/>
  <c r="CW147" i="1"/>
  <c r="CX147" i="1"/>
  <c r="W147" i="1" s="1"/>
  <c r="CY147" i="1"/>
  <c r="X147" i="1" s="1"/>
  <c r="AZ448" i="7" s="1"/>
  <c r="L446" i="7" s="1"/>
  <c r="CZ147" i="1"/>
  <c r="Y147" i="1" s="1"/>
  <c r="BA448" i="7" s="1"/>
  <c r="L447" i="7" s="1"/>
  <c r="FR147" i="1"/>
  <c r="GL147" i="1"/>
  <c r="GN147" i="1"/>
  <c r="GP147" i="1"/>
  <c r="GV147" i="1"/>
  <c r="HC147" i="1"/>
  <c r="GX147" i="1" s="1"/>
  <c r="GM147" i="1" s="1"/>
  <c r="GO147" i="1" s="1"/>
  <c r="C148" i="1"/>
  <c r="D148" i="1"/>
  <c r="P148" i="1"/>
  <c r="Q148" i="1"/>
  <c r="R148" i="1"/>
  <c r="S148" i="1"/>
  <c r="U148" i="1"/>
  <c r="G450" i="7" s="1"/>
  <c r="V148" i="1"/>
  <c r="G453" i="7" s="1"/>
  <c r="AC148" i="1"/>
  <c r="AE148" i="1"/>
  <c r="AD148" i="1" s="1"/>
  <c r="AF148" i="1"/>
  <c r="AG148" i="1"/>
  <c r="AH148" i="1"/>
  <c r="AI148" i="1"/>
  <c r="AJ148" i="1"/>
  <c r="CP148" i="1"/>
  <c r="O148" i="1" s="1"/>
  <c r="CQ148" i="1"/>
  <c r="CR148" i="1"/>
  <c r="CS148" i="1"/>
  <c r="CT148" i="1"/>
  <c r="CU148" i="1"/>
  <c r="T148" i="1" s="1"/>
  <c r="CV148" i="1"/>
  <c r="CW148" i="1"/>
  <c r="CX148" i="1"/>
  <c r="W148" i="1" s="1"/>
  <c r="CY148" i="1"/>
  <c r="X148" i="1" s="1"/>
  <c r="AZ468" i="7" s="1"/>
  <c r="L466" i="7" s="1"/>
  <c r="CZ148" i="1"/>
  <c r="Y148" i="1" s="1"/>
  <c r="BA468" i="7" s="1"/>
  <c r="L467" i="7" s="1"/>
  <c r="FR148" i="1"/>
  <c r="GL148" i="1"/>
  <c r="GN148" i="1"/>
  <c r="GP148" i="1"/>
  <c r="GV148" i="1"/>
  <c r="HC148" i="1"/>
  <c r="GX148" i="1" s="1"/>
  <c r="GM148" i="1" s="1"/>
  <c r="GO148" i="1" s="1"/>
  <c r="C149" i="1"/>
  <c r="D149" i="1"/>
  <c r="I149" i="1"/>
  <c r="K149" i="1"/>
  <c r="AC149" i="1"/>
  <c r="AE149" i="1"/>
  <c r="AD149" i="1" s="1"/>
  <c r="AF149" i="1"/>
  <c r="AG149" i="1"/>
  <c r="AH149" i="1"/>
  <c r="AI149" i="1"/>
  <c r="AJ149" i="1"/>
  <c r="CQ149" i="1"/>
  <c r="CR149" i="1"/>
  <c r="CS149" i="1"/>
  <c r="CT149" i="1"/>
  <c r="CU149" i="1"/>
  <c r="T149" i="1" s="1"/>
  <c r="CV149" i="1"/>
  <c r="CW149" i="1"/>
  <c r="CX149" i="1"/>
  <c r="W149" i="1" s="1"/>
  <c r="FR149" i="1"/>
  <c r="GL149" i="1"/>
  <c r="GN149" i="1"/>
  <c r="GP149" i="1"/>
  <c r="GV149" i="1"/>
  <c r="HC149" i="1"/>
  <c r="GX149" i="1" s="1"/>
  <c r="C150" i="1"/>
  <c r="D150" i="1"/>
  <c r="I150" i="1"/>
  <c r="K150" i="1"/>
  <c r="AC150" i="1"/>
  <c r="AE150" i="1"/>
  <c r="AD150" i="1" s="1"/>
  <c r="AF150" i="1"/>
  <c r="AG150" i="1"/>
  <c r="AH150" i="1"/>
  <c r="AI150" i="1"/>
  <c r="AJ150" i="1"/>
  <c r="CQ150" i="1"/>
  <c r="CR150" i="1"/>
  <c r="CS150" i="1"/>
  <c r="CT150" i="1"/>
  <c r="CU150" i="1"/>
  <c r="T150" i="1" s="1"/>
  <c r="CV150" i="1"/>
  <c r="CW150" i="1"/>
  <c r="CX150" i="1"/>
  <c r="W150" i="1" s="1"/>
  <c r="FR150" i="1"/>
  <c r="GL150" i="1"/>
  <c r="GN150" i="1"/>
  <c r="GP150" i="1"/>
  <c r="GV150" i="1"/>
  <c r="HC150" i="1"/>
  <c r="GX150" i="1" s="1"/>
  <c r="B152" i="1"/>
  <c r="B141" i="1" s="1"/>
  <c r="C152" i="1"/>
  <c r="C141" i="1" s="1"/>
  <c r="D152" i="1"/>
  <c r="D141" i="1" s="1"/>
  <c r="F152" i="1"/>
  <c r="F141" i="1" s="1"/>
  <c r="G152" i="1"/>
  <c r="G141" i="1" s="1"/>
  <c r="AG152" i="1"/>
  <c r="AJ152" i="1"/>
  <c r="BX152" i="1"/>
  <c r="BY152" i="1"/>
  <c r="BZ152" i="1"/>
  <c r="CB152" i="1"/>
  <c r="CD152" i="1"/>
  <c r="CG152" i="1"/>
  <c r="CI152" i="1"/>
  <c r="CJ152" i="1"/>
  <c r="CK152" i="1"/>
  <c r="CL152" i="1"/>
  <c r="CM152" i="1"/>
  <c r="D182" i="1"/>
  <c r="E184" i="1"/>
  <c r="Z184" i="1"/>
  <c r="AA184" i="1"/>
  <c r="AM184" i="1"/>
  <c r="AN184" i="1"/>
  <c r="BE184" i="1"/>
  <c r="BF184" i="1"/>
  <c r="BG184" i="1"/>
  <c r="BH184" i="1"/>
  <c r="BI184" i="1"/>
  <c r="BJ184" i="1"/>
  <c r="BK184" i="1"/>
  <c r="BL184" i="1"/>
  <c r="BM184" i="1"/>
  <c r="BN184" i="1"/>
  <c r="BO184" i="1"/>
  <c r="BP184" i="1"/>
  <c r="BQ184" i="1"/>
  <c r="BR184" i="1"/>
  <c r="BS184" i="1"/>
  <c r="BT184" i="1"/>
  <c r="BU184" i="1"/>
  <c r="BV184" i="1"/>
  <c r="BW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EG184" i="1"/>
  <c r="EH184" i="1"/>
  <c r="EI184" i="1"/>
  <c r="EJ184" i="1"/>
  <c r="EK184" i="1"/>
  <c r="EL184" i="1"/>
  <c r="EM184" i="1"/>
  <c r="EN184" i="1"/>
  <c r="EO184" i="1"/>
  <c r="EP184" i="1"/>
  <c r="EQ184" i="1"/>
  <c r="ER184" i="1"/>
  <c r="ES184" i="1"/>
  <c r="ET184" i="1"/>
  <c r="EU184" i="1"/>
  <c r="EV184" i="1"/>
  <c r="EW184" i="1"/>
  <c r="EX184" i="1"/>
  <c r="EY184" i="1"/>
  <c r="EZ184" i="1"/>
  <c r="FA184" i="1"/>
  <c r="FB184" i="1"/>
  <c r="FC184" i="1"/>
  <c r="FD184" i="1"/>
  <c r="FE184" i="1"/>
  <c r="FF184" i="1"/>
  <c r="FG184" i="1"/>
  <c r="FH184" i="1"/>
  <c r="FI184" i="1"/>
  <c r="FJ184" i="1"/>
  <c r="FK184" i="1"/>
  <c r="FL184" i="1"/>
  <c r="FM184" i="1"/>
  <c r="FN184" i="1"/>
  <c r="FO184" i="1"/>
  <c r="FP184" i="1"/>
  <c r="FQ184" i="1"/>
  <c r="FR184" i="1"/>
  <c r="FS184" i="1"/>
  <c r="FT184" i="1"/>
  <c r="FU184" i="1"/>
  <c r="FV184" i="1"/>
  <c r="FW184" i="1"/>
  <c r="FX184" i="1"/>
  <c r="FY184" i="1"/>
  <c r="FZ184" i="1"/>
  <c r="GA184" i="1"/>
  <c r="GB184" i="1"/>
  <c r="GC184" i="1"/>
  <c r="GD184" i="1"/>
  <c r="GE184" i="1"/>
  <c r="GF184" i="1"/>
  <c r="GG184" i="1"/>
  <c r="GH184" i="1"/>
  <c r="GI184" i="1"/>
  <c r="GJ184" i="1"/>
  <c r="GK184" i="1"/>
  <c r="GL184" i="1"/>
  <c r="GM184" i="1"/>
  <c r="GN184" i="1"/>
  <c r="GO184" i="1"/>
  <c r="GP184" i="1"/>
  <c r="GQ184" i="1"/>
  <c r="GR184" i="1"/>
  <c r="GS184" i="1"/>
  <c r="GT184" i="1"/>
  <c r="GU184" i="1"/>
  <c r="GV184" i="1"/>
  <c r="GW184" i="1"/>
  <c r="GX184" i="1"/>
  <c r="AC186" i="1"/>
  <c r="AE186" i="1"/>
  <c r="AD186" i="1" s="1"/>
  <c r="AF186" i="1"/>
  <c r="AG186" i="1"/>
  <c r="AH186" i="1"/>
  <c r="AI186" i="1"/>
  <c r="AJ186" i="1"/>
  <c r="CQ186" i="1"/>
  <c r="P186" i="1" s="1"/>
  <c r="CR186" i="1"/>
  <c r="Q186" i="1" s="1"/>
  <c r="CS186" i="1"/>
  <c r="R186" i="1" s="1"/>
  <c r="CT186" i="1"/>
  <c r="S186" i="1" s="1"/>
  <c r="CU186" i="1"/>
  <c r="T186" i="1" s="1"/>
  <c r="CV186" i="1"/>
  <c r="U186" i="1" s="1"/>
  <c r="CW186" i="1"/>
  <c r="V186" i="1" s="1"/>
  <c r="CX186" i="1"/>
  <c r="W186" i="1" s="1"/>
  <c r="CY186" i="1"/>
  <c r="X186" i="1" s="1"/>
  <c r="CZ186" i="1"/>
  <c r="Y186" i="1" s="1"/>
  <c r="FR186" i="1"/>
  <c r="GL186" i="1"/>
  <c r="GN186" i="1"/>
  <c r="GP186" i="1"/>
  <c r="GV186" i="1"/>
  <c r="HC186" i="1"/>
  <c r="GX186" i="1" s="1"/>
  <c r="AC187" i="1"/>
  <c r="AE187" i="1"/>
  <c r="AD187" i="1" s="1"/>
  <c r="AF187" i="1"/>
  <c r="AG187" i="1"/>
  <c r="AH187" i="1"/>
  <c r="AI187" i="1"/>
  <c r="AJ187" i="1"/>
  <c r="CQ187" i="1"/>
  <c r="P187" i="1" s="1"/>
  <c r="CR187" i="1"/>
  <c r="Q187" i="1" s="1"/>
  <c r="CS187" i="1"/>
  <c r="R187" i="1" s="1"/>
  <c r="CT187" i="1"/>
  <c r="S187" i="1" s="1"/>
  <c r="CU187" i="1"/>
  <c r="T187" i="1" s="1"/>
  <c r="CV187" i="1"/>
  <c r="U187" i="1" s="1"/>
  <c r="CW187" i="1"/>
  <c r="V187" i="1" s="1"/>
  <c r="CX187" i="1"/>
  <c r="W187" i="1" s="1"/>
  <c r="CY187" i="1"/>
  <c r="X187" i="1" s="1"/>
  <c r="CZ187" i="1"/>
  <c r="Y187" i="1" s="1"/>
  <c r="FR187" i="1"/>
  <c r="GL187" i="1"/>
  <c r="GO187" i="1"/>
  <c r="GP187" i="1"/>
  <c r="GV187" i="1"/>
  <c r="HC187" i="1"/>
  <c r="GX187" i="1" s="1"/>
  <c r="AC188" i="1"/>
  <c r="AE188" i="1"/>
  <c r="AD188" i="1" s="1"/>
  <c r="AF188" i="1"/>
  <c r="AG188" i="1"/>
  <c r="AH188" i="1"/>
  <c r="AI188" i="1"/>
  <c r="AJ188" i="1"/>
  <c r="CQ188" i="1"/>
  <c r="P188" i="1" s="1"/>
  <c r="CR188" i="1"/>
  <c r="Q188" i="1" s="1"/>
  <c r="CS188" i="1"/>
  <c r="R188" i="1" s="1"/>
  <c r="CT188" i="1"/>
  <c r="S188" i="1" s="1"/>
  <c r="CU188" i="1"/>
  <c r="T188" i="1" s="1"/>
  <c r="CV188" i="1"/>
  <c r="U188" i="1" s="1"/>
  <c r="CW188" i="1"/>
  <c r="V188" i="1" s="1"/>
  <c r="CX188" i="1"/>
  <c r="W188" i="1" s="1"/>
  <c r="CY188" i="1"/>
  <c r="X188" i="1" s="1"/>
  <c r="CZ188" i="1"/>
  <c r="Y188" i="1" s="1"/>
  <c r="FR188" i="1"/>
  <c r="GL188" i="1"/>
  <c r="GO188" i="1"/>
  <c r="GP188" i="1"/>
  <c r="GV188" i="1"/>
  <c r="HC188" i="1"/>
  <c r="GX188" i="1" s="1"/>
  <c r="B190" i="1"/>
  <c r="B184" i="1" s="1"/>
  <c r="C190" i="1"/>
  <c r="C184" i="1" s="1"/>
  <c r="D190" i="1"/>
  <c r="D184" i="1" s="1"/>
  <c r="F190" i="1"/>
  <c r="F184" i="1" s="1"/>
  <c r="G190" i="1"/>
  <c r="G184" i="1" s="1"/>
  <c r="AC190" i="1"/>
  <c r="AD190" i="1"/>
  <c r="AE190" i="1"/>
  <c r="AF190" i="1"/>
  <c r="AG190" i="1"/>
  <c r="AH190" i="1"/>
  <c r="AI190" i="1"/>
  <c r="AJ190" i="1"/>
  <c r="AK190" i="1"/>
  <c r="AL190" i="1"/>
  <c r="BX190" i="1"/>
  <c r="BY190" i="1"/>
  <c r="BZ190" i="1"/>
  <c r="CD190" i="1"/>
  <c r="CE190" i="1"/>
  <c r="CF190" i="1"/>
  <c r="CG190" i="1"/>
  <c r="CH190" i="1"/>
  <c r="CI190" i="1"/>
  <c r="CJ190" i="1"/>
  <c r="CK190" i="1"/>
  <c r="CL190" i="1"/>
  <c r="CM190" i="1"/>
  <c r="D220" i="1"/>
  <c r="E222" i="1"/>
  <c r="Z222" i="1"/>
  <c r="AA222" i="1"/>
  <c r="AM222" i="1"/>
  <c r="AN222" i="1"/>
  <c r="BE222" i="1"/>
  <c r="BF222" i="1"/>
  <c r="BG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W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EG222" i="1"/>
  <c r="EH222" i="1"/>
  <c r="EI222" i="1"/>
  <c r="EJ222" i="1"/>
  <c r="EK222" i="1"/>
  <c r="EL222" i="1"/>
  <c r="EM222" i="1"/>
  <c r="EN222" i="1"/>
  <c r="EO222" i="1"/>
  <c r="EP222" i="1"/>
  <c r="EQ222" i="1"/>
  <c r="ER222" i="1"/>
  <c r="ES222" i="1"/>
  <c r="ET222" i="1"/>
  <c r="EU222" i="1"/>
  <c r="EV222" i="1"/>
  <c r="EW222" i="1"/>
  <c r="EX222" i="1"/>
  <c r="EY222" i="1"/>
  <c r="EZ222" i="1"/>
  <c r="FA222" i="1"/>
  <c r="FB222" i="1"/>
  <c r="FC222" i="1"/>
  <c r="FD222" i="1"/>
  <c r="FE222" i="1"/>
  <c r="FF222" i="1"/>
  <c r="FG222" i="1"/>
  <c r="FH222" i="1"/>
  <c r="FI222" i="1"/>
  <c r="FJ222" i="1"/>
  <c r="FK222" i="1"/>
  <c r="FL222" i="1"/>
  <c r="FM222" i="1"/>
  <c r="FN222" i="1"/>
  <c r="FO222" i="1"/>
  <c r="FP222" i="1"/>
  <c r="FQ222" i="1"/>
  <c r="FR222" i="1"/>
  <c r="FS222" i="1"/>
  <c r="FT222" i="1"/>
  <c r="FU222" i="1"/>
  <c r="FV222" i="1"/>
  <c r="FW222" i="1"/>
  <c r="FX222" i="1"/>
  <c r="FY222" i="1"/>
  <c r="FZ222" i="1"/>
  <c r="GA222" i="1"/>
  <c r="GB222" i="1"/>
  <c r="GC222" i="1"/>
  <c r="GD222" i="1"/>
  <c r="GE222" i="1"/>
  <c r="GF222" i="1"/>
  <c r="GG222" i="1"/>
  <c r="GH222" i="1"/>
  <c r="GI222" i="1"/>
  <c r="GJ222" i="1"/>
  <c r="GK222" i="1"/>
  <c r="GL222" i="1"/>
  <c r="GM222" i="1"/>
  <c r="GN222" i="1"/>
  <c r="GO222" i="1"/>
  <c r="GP222" i="1"/>
  <c r="GQ222" i="1"/>
  <c r="GR222" i="1"/>
  <c r="GS222" i="1"/>
  <c r="GT222" i="1"/>
  <c r="GU222" i="1"/>
  <c r="GV222" i="1"/>
  <c r="GW222" i="1"/>
  <c r="GX222" i="1"/>
  <c r="AC224" i="1"/>
  <c r="AD224" i="1"/>
  <c r="AE224" i="1"/>
  <c r="AF224" i="1"/>
  <c r="AG224" i="1"/>
  <c r="AH224" i="1"/>
  <c r="AI224" i="1"/>
  <c r="AJ224" i="1"/>
  <c r="CQ224" i="1"/>
  <c r="P224" i="1" s="1"/>
  <c r="CR224" i="1"/>
  <c r="Q224" i="1" s="1"/>
  <c r="CS224" i="1"/>
  <c r="R224" i="1" s="1"/>
  <c r="CT224" i="1"/>
  <c r="S224" i="1" s="1"/>
  <c r="CU224" i="1"/>
  <c r="T224" i="1" s="1"/>
  <c r="CV224" i="1"/>
  <c r="U224" i="1" s="1"/>
  <c r="CW224" i="1"/>
  <c r="V224" i="1" s="1"/>
  <c r="CX224" i="1"/>
  <c r="W224" i="1" s="1"/>
  <c r="CY224" i="1"/>
  <c r="X224" i="1" s="1"/>
  <c r="CZ224" i="1"/>
  <c r="Y224" i="1" s="1"/>
  <c r="FR224" i="1"/>
  <c r="GL224" i="1"/>
  <c r="GO224" i="1"/>
  <c r="GP224" i="1"/>
  <c r="GV224" i="1"/>
  <c r="HC224" i="1"/>
  <c r="GX224" i="1" s="1"/>
  <c r="HG224" i="1"/>
  <c r="AD225" i="1"/>
  <c r="AE225" i="1"/>
  <c r="AF225" i="1"/>
  <c r="AG225" i="1"/>
  <c r="AH225" i="1"/>
  <c r="AI225" i="1"/>
  <c r="AJ225" i="1"/>
  <c r="CQ225" i="1"/>
  <c r="P225" i="1" s="1"/>
  <c r="CR225" i="1"/>
  <c r="Q225" i="1" s="1"/>
  <c r="CS225" i="1"/>
  <c r="R225" i="1" s="1"/>
  <c r="CT225" i="1"/>
  <c r="S225" i="1" s="1"/>
  <c r="CU225" i="1"/>
  <c r="T225" i="1" s="1"/>
  <c r="CV225" i="1"/>
  <c r="U225" i="1" s="1"/>
  <c r="CW225" i="1"/>
  <c r="V225" i="1" s="1"/>
  <c r="CX225" i="1"/>
  <c r="W225" i="1" s="1"/>
  <c r="CY225" i="1"/>
  <c r="X225" i="1" s="1"/>
  <c r="CZ225" i="1"/>
  <c r="Y225" i="1" s="1"/>
  <c r="FR225" i="1"/>
  <c r="GL225" i="1"/>
  <c r="GO225" i="1"/>
  <c r="GP225" i="1"/>
  <c r="GV225" i="1"/>
  <c r="HC225" i="1"/>
  <c r="GX225" i="1" s="1"/>
  <c r="HG225" i="1"/>
  <c r="L582" i="7" s="1"/>
  <c r="AD226" i="1"/>
  <c r="AE226" i="1"/>
  <c r="AF226" i="1"/>
  <c r="AG226" i="1"/>
  <c r="AH226" i="1"/>
  <c r="AI226" i="1"/>
  <c r="AJ226" i="1"/>
  <c r="CQ226" i="1"/>
  <c r="P226" i="1" s="1"/>
  <c r="CR226" i="1"/>
  <c r="Q226" i="1" s="1"/>
  <c r="CS226" i="1"/>
  <c r="R226" i="1" s="1"/>
  <c r="CT226" i="1"/>
  <c r="S226" i="1" s="1"/>
  <c r="CU226" i="1"/>
  <c r="T226" i="1" s="1"/>
  <c r="CV226" i="1"/>
  <c r="U226" i="1" s="1"/>
  <c r="CW226" i="1"/>
  <c r="V226" i="1" s="1"/>
  <c r="CX226" i="1"/>
  <c r="W226" i="1" s="1"/>
  <c r="CY226" i="1"/>
  <c r="X226" i="1" s="1"/>
  <c r="CZ226" i="1"/>
  <c r="Y226" i="1" s="1"/>
  <c r="FR226" i="1"/>
  <c r="GL226" i="1"/>
  <c r="GO226" i="1"/>
  <c r="GP226" i="1"/>
  <c r="GV226" i="1"/>
  <c r="HC226" i="1"/>
  <c r="GX226" i="1" s="1"/>
  <c r="HG226" i="1"/>
  <c r="L584" i="7" s="1"/>
  <c r="AC227" i="1"/>
  <c r="AD227" i="1"/>
  <c r="AE227" i="1"/>
  <c r="AF227" i="1"/>
  <c r="AG227" i="1"/>
  <c r="AH227" i="1"/>
  <c r="AI227" i="1"/>
  <c r="AJ227" i="1"/>
  <c r="CQ227" i="1"/>
  <c r="P227" i="1" s="1"/>
  <c r="CR227" i="1"/>
  <c r="Q227" i="1" s="1"/>
  <c r="CS227" i="1"/>
  <c r="R227" i="1" s="1"/>
  <c r="CT227" i="1"/>
  <c r="S227" i="1" s="1"/>
  <c r="CU227" i="1"/>
  <c r="T227" i="1" s="1"/>
  <c r="CV227" i="1"/>
  <c r="U227" i="1" s="1"/>
  <c r="CW227" i="1"/>
  <c r="V227" i="1" s="1"/>
  <c r="CX227" i="1"/>
  <c r="W227" i="1" s="1"/>
  <c r="CY227" i="1"/>
  <c r="X227" i="1" s="1"/>
  <c r="CZ227" i="1"/>
  <c r="Y227" i="1" s="1"/>
  <c r="FR227" i="1"/>
  <c r="GL227" i="1"/>
  <c r="GO227" i="1"/>
  <c r="GP227" i="1"/>
  <c r="GV227" i="1"/>
  <c r="HC227" i="1"/>
  <c r="GX227" i="1" s="1"/>
  <c r="HG227" i="1"/>
  <c r="B229" i="1"/>
  <c r="B222" i="1" s="1"/>
  <c r="C229" i="1"/>
  <c r="C222" i="1" s="1"/>
  <c r="D229" i="1"/>
  <c r="D222" i="1" s="1"/>
  <c r="F229" i="1"/>
  <c r="F222" i="1" s="1"/>
  <c r="G229" i="1"/>
  <c r="G222" i="1" s="1"/>
  <c r="AC229" i="1"/>
  <c r="AD229" i="1"/>
  <c r="AE229" i="1"/>
  <c r="AF229" i="1"/>
  <c r="AG229" i="1"/>
  <c r="AH229" i="1"/>
  <c r="AI229" i="1"/>
  <c r="AJ229" i="1"/>
  <c r="AK229" i="1"/>
  <c r="AL229" i="1"/>
  <c r="BX229" i="1"/>
  <c r="BY229" i="1"/>
  <c r="BZ229" i="1"/>
  <c r="CC229" i="1"/>
  <c r="CD229" i="1"/>
  <c r="CE229" i="1"/>
  <c r="CF229" i="1"/>
  <c r="CG229" i="1"/>
  <c r="CH229" i="1"/>
  <c r="CI229" i="1"/>
  <c r="CJ229" i="1"/>
  <c r="CK229" i="1"/>
  <c r="CL229" i="1"/>
  <c r="CM229" i="1"/>
  <c r="D259" i="1"/>
  <c r="E261" i="1"/>
  <c r="Z261" i="1"/>
  <c r="AA261" i="1"/>
  <c r="AM261" i="1"/>
  <c r="AN261" i="1"/>
  <c r="BE261" i="1"/>
  <c r="BF261" i="1"/>
  <c r="BG261" i="1"/>
  <c r="BH261" i="1"/>
  <c r="BI261" i="1"/>
  <c r="BJ261" i="1"/>
  <c r="BK261" i="1"/>
  <c r="BL261" i="1"/>
  <c r="BM261" i="1"/>
  <c r="BN261" i="1"/>
  <c r="BO261" i="1"/>
  <c r="BP261" i="1"/>
  <c r="BQ261" i="1"/>
  <c r="BR261" i="1"/>
  <c r="BS261" i="1"/>
  <c r="BT261" i="1"/>
  <c r="BU261" i="1"/>
  <c r="BV261" i="1"/>
  <c r="BW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EG261" i="1"/>
  <c r="EH261" i="1"/>
  <c r="EI261" i="1"/>
  <c r="EJ261" i="1"/>
  <c r="EK261" i="1"/>
  <c r="EL261" i="1"/>
  <c r="EM261" i="1"/>
  <c r="EN261" i="1"/>
  <c r="EO261" i="1"/>
  <c r="EP261" i="1"/>
  <c r="EQ261" i="1"/>
  <c r="ER261" i="1"/>
  <c r="ES261" i="1"/>
  <c r="ET261" i="1"/>
  <c r="EU261" i="1"/>
  <c r="EV261" i="1"/>
  <c r="EW261" i="1"/>
  <c r="EX261" i="1"/>
  <c r="EY261" i="1"/>
  <c r="EZ261" i="1"/>
  <c r="FA261" i="1"/>
  <c r="FB261" i="1"/>
  <c r="FC261" i="1"/>
  <c r="FD261" i="1"/>
  <c r="FE261" i="1"/>
  <c r="FF261" i="1"/>
  <c r="FG261" i="1"/>
  <c r="FH261" i="1"/>
  <c r="FI261" i="1"/>
  <c r="FJ261" i="1"/>
  <c r="FK261" i="1"/>
  <c r="FL261" i="1"/>
  <c r="FM261" i="1"/>
  <c r="FN261" i="1"/>
  <c r="FO261" i="1"/>
  <c r="FP261" i="1"/>
  <c r="FQ261" i="1"/>
  <c r="FR261" i="1"/>
  <c r="FS261" i="1"/>
  <c r="FT261" i="1"/>
  <c r="FU261" i="1"/>
  <c r="FV261" i="1"/>
  <c r="FW261" i="1"/>
  <c r="FX261" i="1"/>
  <c r="FY261" i="1"/>
  <c r="FZ261" i="1"/>
  <c r="GA261" i="1"/>
  <c r="GB261" i="1"/>
  <c r="GC261" i="1"/>
  <c r="GD261" i="1"/>
  <c r="GE261" i="1"/>
  <c r="GF261" i="1"/>
  <c r="GG261" i="1"/>
  <c r="GH261" i="1"/>
  <c r="GI261" i="1"/>
  <c r="GJ261" i="1"/>
  <c r="GK261" i="1"/>
  <c r="GL261" i="1"/>
  <c r="GM261" i="1"/>
  <c r="GN261" i="1"/>
  <c r="GO261" i="1"/>
  <c r="GP261" i="1"/>
  <c r="GQ261" i="1"/>
  <c r="GR261" i="1"/>
  <c r="GS261" i="1"/>
  <c r="GT261" i="1"/>
  <c r="GU261" i="1"/>
  <c r="GV261" i="1"/>
  <c r="GW261" i="1"/>
  <c r="GX261" i="1"/>
  <c r="C263" i="1"/>
  <c r="D263" i="1"/>
  <c r="P263" i="1"/>
  <c r="Q263" i="1"/>
  <c r="R263" i="1"/>
  <c r="S263" i="1"/>
  <c r="U263" i="1"/>
  <c r="G622" i="7" s="1"/>
  <c r="V263" i="1"/>
  <c r="AC263" i="1"/>
  <c r="AE263" i="1"/>
  <c r="AD263" i="1" s="1"/>
  <c r="AF263" i="1"/>
  <c r="AG263" i="1"/>
  <c r="AH263" i="1"/>
  <c r="AI263" i="1"/>
  <c r="AJ263" i="1"/>
  <c r="CP263" i="1"/>
  <c r="O263" i="1" s="1"/>
  <c r="CQ263" i="1"/>
  <c r="CR263" i="1"/>
  <c r="CS263" i="1"/>
  <c r="CT263" i="1"/>
  <c r="CU263" i="1"/>
  <c r="T263" i="1" s="1"/>
  <c r="CV263" i="1"/>
  <c r="CW263" i="1"/>
  <c r="CX263" i="1"/>
  <c r="W263" i="1" s="1"/>
  <c r="CY263" i="1"/>
  <c r="X263" i="1" s="1"/>
  <c r="AZ629" i="7" s="1"/>
  <c r="CZ263" i="1"/>
  <c r="Y263" i="1" s="1"/>
  <c r="BA629" i="7" s="1"/>
  <c r="FR263" i="1"/>
  <c r="GL263" i="1"/>
  <c r="GN263" i="1"/>
  <c r="GO263" i="1"/>
  <c r="GV263" i="1"/>
  <c r="HC263" i="1"/>
  <c r="GX263" i="1" s="1"/>
  <c r="GM263" i="1" s="1"/>
  <c r="GP263" i="1" s="1"/>
  <c r="C264" i="1"/>
  <c r="D264" i="1"/>
  <c r="P264" i="1"/>
  <c r="Q264" i="1"/>
  <c r="R264" i="1"/>
  <c r="S264" i="1"/>
  <c r="U264" i="1"/>
  <c r="G631" i="7" s="1"/>
  <c r="V264" i="1"/>
  <c r="AC264" i="1"/>
  <c r="AE264" i="1"/>
  <c r="AD264" i="1" s="1"/>
  <c r="AF264" i="1"/>
  <c r="AG264" i="1"/>
  <c r="AH264" i="1"/>
  <c r="AI264" i="1"/>
  <c r="AJ264" i="1"/>
  <c r="CP264" i="1"/>
  <c r="O264" i="1" s="1"/>
  <c r="CQ264" i="1"/>
  <c r="CR264" i="1"/>
  <c r="CS264" i="1"/>
  <c r="CT264" i="1"/>
  <c r="CU264" i="1"/>
  <c r="T264" i="1" s="1"/>
  <c r="CV264" i="1"/>
  <c r="CW264" i="1"/>
  <c r="CX264" i="1"/>
  <c r="W264" i="1" s="1"/>
  <c r="CY264" i="1"/>
  <c r="X264" i="1" s="1"/>
  <c r="AZ638" i="7" s="1"/>
  <c r="L636" i="7" s="1"/>
  <c r="CZ264" i="1"/>
  <c r="Y264" i="1" s="1"/>
  <c r="BA638" i="7" s="1"/>
  <c r="L637" i="7" s="1"/>
  <c r="FR264" i="1"/>
  <c r="GL264" i="1"/>
  <c r="GN264" i="1"/>
  <c r="GO264" i="1"/>
  <c r="GV264" i="1"/>
  <c r="HC264" i="1"/>
  <c r="GX264" i="1" s="1"/>
  <c r="GM264" i="1" s="1"/>
  <c r="GP264" i="1" s="1"/>
  <c r="C265" i="1"/>
  <c r="D265" i="1"/>
  <c r="P265" i="1"/>
  <c r="Q265" i="1"/>
  <c r="R265" i="1"/>
  <c r="S265" i="1"/>
  <c r="U265" i="1"/>
  <c r="G640" i="7" s="1"/>
  <c r="V265" i="1"/>
  <c r="AC265" i="1"/>
  <c r="AE265" i="1"/>
  <c r="AD265" i="1" s="1"/>
  <c r="AF265" i="1"/>
  <c r="AG265" i="1"/>
  <c r="AH265" i="1"/>
  <c r="AI265" i="1"/>
  <c r="AJ265" i="1"/>
  <c r="CP265" i="1"/>
  <c r="O265" i="1" s="1"/>
  <c r="CQ265" i="1"/>
  <c r="CR265" i="1"/>
  <c r="CS265" i="1"/>
  <c r="CT265" i="1"/>
  <c r="CU265" i="1"/>
  <c r="T265" i="1" s="1"/>
  <c r="CV265" i="1"/>
  <c r="CW265" i="1"/>
  <c r="CX265" i="1"/>
  <c r="W265" i="1" s="1"/>
  <c r="CY265" i="1"/>
  <c r="X265" i="1" s="1"/>
  <c r="AZ647" i="7" s="1"/>
  <c r="L645" i="7" s="1"/>
  <c r="CZ265" i="1"/>
  <c r="Y265" i="1" s="1"/>
  <c r="BA647" i="7" s="1"/>
  <c r="L646" i="7" s="1"/>
  <c r="FR265" i="1"/>
  <c r="GL265" i="1"/>
  <c r="GN265" i="1"/>
  <c r="GO265" i="1"/>
  <c r="GV265" i="1"/>
  <c r="HC265" i="1"/>
  <c r="GX265" i="1" s="1"/>
  <c r="GM265" i="1" s="1"/>
  <c r="GP265" i="1" s="1"/>
  <c r="C266" i="1"/>
  <c r="D266" i="1"/>
  <c r="P266" i="1"/>
  <c r="Q266" i="1"/>
  <c r="R266" i="1"/>
  <c r="S266" i="1"/>
  <c r="U266" i="1"/>
  <c r="G649" i="7" s="1"/>
  <c r="V266" i="1"/>
  <c r="AC266" i="1"/>
  <c r="AE266" i="1"/>
  <c r="AD266" i="1" s="1"/>
  <c r="AF266" i="1"/>
  <c r="AG266" i="1"/>
  <c r="AH266" i="1"/>
  <c r="AI266" i="1"/>
  <c r="AJ266" i="1"/>
  <c r="CP266" i="1"/>
  <c r="O266" i="1" s="1"/>
  <c r="CQ266" i="1"/>
  <c r="CR266" i="1"/>
  <c r="CS266" i="1"/>
  <c r="CT266" i="1"/>
  <c r="CU266" i="1"/>
  <c r="T266" i="1" s="1"/>
  <c r="CV266" i="1"/>
  <c r="CW266" i="1"/>
  <c r="CX266" i="1"/>
  <c r="W266" i="1" s="1"/>
  <c r="CY266" i="1"/>
  <c r="X266" i="1" s="1"/>
  <c r="AZ656" i="7" s="1"/>
  <c r="L654" i="7" s="1"/>
  <c r="CZ266" i="1"/>
  <c r="Y266" i="1" s="1"/>
  <c r="BA656" i="7" s="1"/>
  <c r="L655" i="7" s="1"/>
  <c r="FR266" i="1"/>
  <c r="GL266" i="1"/>
  <c r="GN266" i="1"/>
  <c r="GO266" i="1"/>
  <c r="GV266" i="1"/>
  <c r="HC266" i="1"/>
  <c r="GX266" i="1" s="1"/>
  <c r="GM266" i="1" s="1"/>
  <c r="GP266" i="1" s="1"/>
  <c r="C267" i="1"/>
  <c r="D267" i="1"/>
  <c r="P267" i="1"/>
  <c r="Q267" i="1"/>
  <c r="R267" i="1"/>
  <c r="S267" i="1"/>
  <c r="U267" i="1"/>
  <c r="G658" i="7" s="1"/>
  <c r="V267" i="1"/>
  <c r="AC267" i="1"/>
  <c r="AE267" i="1"/>
  <c r="AD267" i="1" s="1"/>
  <c r="AF267" i="1"/>
  <c r="AG267" i="1"/>
  <c r="AH267" i="1"/>
  <c r="AI267" i="1"/>
  <c r="AJ267" i="1"/>
  <c r="CP267" i="1"/>
  <c r="O267" i="1" s="1"/>
  <c r="CQ267" i="1"/>
  <c r="CR267" i="1"/>
  <c r="CS267" i="1"/>
  <c r="CT267" i="1"/>
  <c r="CU267" i="1"/>
  <c r="T267" i="1" s="1"/>
  <c r="CV267" i="1"/>
  <c r="CW267" i="1"/>
  <c r="CX267" i="1"/>
  <c r="W267" i="1" s="1"/>
  <c r="CY267" i="1"/>
  <c r="X267" i="1" s="1"/>
  <c r="AZ666" i="7" s="1"/>
  <c r="L664" i="7" s="1"/>
  <c r="CZ267" i="1"/>
  <c r="Y267" i="1" s="1"/>
  <c r="BA666" i="7" s="1"/>
  <c r="L665" i="7" s="1"/>
  <c r="FR267" i="1"/>
  <c r="GL267" i="1"/>
  <c r="GN267" i="1"/>
  <c r="GO267" i="1"/>
  <c r="GV267" i="1"/>
  <c r="HC267" i="1"/>
  <c r="GX267" i="1" s="1"/>
  <c r="GM267" i="1" s="1"/>
  <c r="GP267" i="1" s="1"/>
  <c r="C268" i="1"/>
  <c r="D268" i="1"/>
  <c r="P268" i="1"/>
  <c r="Q268" i="1"/>
  <c r="R268" i="1"/>
  <c r="S268" i="1"/>
  <c r="U268" i="1"/>
  <c r="G668" i="7" s="1"/>
  <c r="V268" i="1"/>
  <c r="AC268" i="1"/>
  <c r="AE268" i="1"/>
  <c r="AD268" i="1" s="1"/>
  <c r="AF268" i="1"/>
  <c r="AG268" i="1"/>
  <c r="AH268" i="1"/>
  <c r="AI268" i="1"/>
  <c r="AJ268" i="1"/>
  <c r="CP268" i="1"/>
  <c r="O268" i="1" s="1"/>
  <c r="CQ268" i="1"/>
  <c r="CR268" i="1"/>
  <c r="CS268" i="1"/>
  <c r="CT268" i="1"/>
  <c r="CU268" i="1"/>
  <c r="T268" i="1" s="1"/>
  <c r="CV268" i="1"/>
  <c r="CW268" i="1"/>
  <c r="CX268" i="1"/>
  <c r="W268" i="1" s="1"/>
  <c r="CY268" i="1"/>
  <c r="X268" i="1" s="1"/>
  <c r="AZ674" i="7" s="1"/>
  <c r="L672" i="7" s="1"/>
  <c r="CZ268" i="1"/>
  <c r="Y268" i="1" s="1"/>
  <c r="BA674" i="7" s="1"/>
  <c r="L673" i="7" s="1"/>
  <c r="FR268" i="1"/>
  <c r="GL268" i="1"/>
  <c r="GN268" i="1"/>
  <c r="GO268" i="1"/>
  <c r="GV268" i="1"/>
  <c r="HC268" i="1"/>
  <c r="GX268" i="1" s="1"/>
  <c r="GM268" i="1" s="1"/>
  <c r="GP268" i="1" s="1"/>
  <c r="C269" i="1"/>
  <c r="D269" i="1"/>
  <c r="P269" i="1"/>
  <c r="Q269" i="1"/>
  <c r="R269" i="1"/>
  <c r="S269" i="1"/>
  <c r="U269" i="1"/>
  <c r="G676" i="7" s="1"/>
  <c r="V269" i="1"/>
  <c r="AC269" i="1"/>
  <c r="AE269" i="1"/>
  <c r="AD269" i="1" s="1"/>
  <c r="AF269" i="1"/>
  <c r="AG269" i="1"/>
  <c r="AH269" i="1"/>
  <c r="AI269" i="1"/>
  <c r="AJ269" i="1"/>
  <c r="CP269" i="1"/>
  <c r="O269" i="1" s="1"/>
  <c r="CQ269" i="1"/>
  <c r="CR269" i="1"/>
  <c r="CS269" i="1"/>
  <c r="CT269" i="1"/>
  <c r="CU269" i="1"/>
  <c r="T269" i="1" s="1"/>
  <c r="CV269" i="1"/>
  <c r="CW269" i="1"/>
  <c r="CX269" i="1"/>
  <c r="W269" i="1" s="1"/>
  <c r="CY269" i="1"/>
  <c r="X269" i="1" s="1"/>
  <c r="AZ682" i="7" s="1"/>
  <c r="L680" i="7" s="1"/>
  <c r="CZ269" i="1"/>
  <c r="Y269" i="1" s="1"/>
  <c r="BA682" i="7" s="1"/>
  <c r="L681" i="7" s="1"/>
  <c r="FR269" i="1"/>
  <c r="GL269" i="1"/>
  <c r="GN269" i="1"/>
  <c r="GO269" i="1"/>
  <c r="GV269" i="1"/>
  <c r="HC269" i="1"/>
  <c r="GX269" i="1" s="1"/>
  <c r="GM269" i="1" s="1"/>
  <c r="GP269" i="1" s="1"/>
  <c r="C270" i="1"/>
  <c r="D270" i="1"/>
  <c r="P270" i="1"/>
  <c r="Q270" i="1"/>
  <c r="R270" i="1"/>
  <c r="S270" i="1"/>
  <c r="U270" i="1"/>
  <c r="G684" i="7" s="1"/>
  <c r="V270" i="1"/>
  <c r="AC270" i="1"/>
  <c r="AE270" i="1"/>
  <c r="AD270" i="1" s="1"/>
  <c r="AF270" i="1"/>
  <c r="AG270" i="1"/>
  <c r="AH270" i="1"/>
  <c r="AI270" i="1"/>
  <c r="AJ270" i="1"/>
  <c r="CP270" i="1"/>
  <c r="O270" i="1" s="1"/>
  <c r="CQ270" i="1"/>
  <c r="CR270" i="1"/>
  <c r="CS270" i="1"/>
  <c r="CT270" i="1"/>
  <c r="CU270" i="1"/>
  <c r="T270" i="1" s="1"/>
  <c r="CV270" i="1"/>
  <c r="CW270" i="1"/>
  <c r="CX270" i="1"/>
  <c r="W270" i="1" s="1"/>
  <c r="CY270" i="1"/>
  <c r="X270" i="1" s="1"/>
  <c r="AZ690" i="7" s="1"/>
  <c r="L688" i="7" s="1"/>
  <c r="CZ270" i="1"/>
  <c r="Y270" i="1" s="1"/>
  <c r="BA690" i="7" s="1"/>
  <c r="L689" i="7" s="1"/>
  <c r="FR270" i="1"/>
  <c r="GL270" i="1"/>
  <c r="GN270" i="1"/>
  <c r="GO270" i="1"/>
  <c r="GV270" i="1"/>
  <c r="HC270" i="1"/>
  <c r="GX270" i="1" s="1"/>
  <c r="GM270" i="1" s="1"/>
  <c r="GP270" i="1" s="1"/>
  <c r="C271" i="1"/>
  <c r="D271" i="1"/>
  <c r="P271" i="1"/>
  <c r="Q271" i="1"/>
  <c r="R271" i="1"/>
  <c r="S271" i="1"/>
  <c r="U271" i="1"/>
  <c r="G692" i="7" s="1"/>
  <c r="V271" i="1"/>
  <c r="AC271" i="1"/>
  <c r="AE271" i="1"/>
  <c r="AD271" i="1" s="1"/>
  <c r="AF271" i="1"/>
  <c r="AG271" i="1"/>
  <c r="AH271" i="1"/>
  <c r="AI271" i="1"/>
  <c r="AJ271" i="1"/>
  <c r="CP271" i="1"/>
  <c r="O271" i="1" s="1"/>
  <c r="CQ271" i="1"/>
  <c r="CR271" i="1"/>
  <c r="CS271" i="1"/>
  <c r="CT271" i="1"/>
  <c r="CU271" i="1"/>
  <c r="T271" i="1" s="1"/>
  <c r="CV271" i="1"/>
  <c r="CW271" i="1"/>
  <c r="CX271" i="1"/>
  <c r="W271" i="1" s="1"/>
  <c r="CY271" i="1"/>
  <c r="X271" i="1" s="1"/>
  <c r="AZ699" i="7" s="1"/>
  <c r="L697" i="7" s="1"/>
  <c r="CZ271" i="1"/>
  <c r="Y271" i="1" s="1"/>
  <c r="BA699" i="7" s="1"/>
  <c r="L698" i="7" s="1"/>
  <c r="FR271" i="1"/>
  <c r="GL271" i="1"/>
  <c r="GN271" i="1"/>
  <c r="GO271" i="1"/>
  <c r="GV271" i="1"/>
  <c r="HC271" i="1"/>
  <c r="GX271" i="1" s="1"/>
  <c r="GM271" i="1" s="1"/>
  <c r="GP271" i="1" s="1"/>
  <c r="C272" i="1"/>
  <c r="D272" i="1"/>
  <c r="P272" i="1"/>
  <c r="Q272" i="1"/>
  <c r="R272" i="1"/>
  <c r="S272" i="1"/>
  <c r="U272" i="1"/>
  <c r="G701" i="7" s="1"/>
  <c r="V272" i="1"/>
  <c r="AC272" i="1"/>
  <c r="AE272" i="1"/>
  <c r="AD272" i="1" s="1"/>
  <c r="AF272" i="1"/>
  <c r="AG272" i="1"/>
  <c r="AH272" i="1"/>
  <c r="AI272" i="1"/>
  <c r="AJ272" i="1"/>
  <c r="CP272" i="1"/>
  <c r="O272" i="1" s="1"/>
  <c r="CQ272" i="1"/>
  <c r="CR272" i="1"/>
  <c r="CS272" i="1"/>
  <c r="CT272" i="1"/>
  <c r="CU272" i="1"/>
  <c r="T272" i="1" s="1"/>
  <c r="CV272" i="1"/>
  <c r="CW272" i="1"/>
  <c r="CX272" i="1"/>
  <c r="W272" i="1" s="1"/>
  <c r="CY272" i="1"/>
  <c r="X272" i="1" s="1"/>
  <c r="AZ708" i="7" s="1"/>
  <c r="L706" i="7" s="1"/>
  <c r="CZ272" i="1"/>
  <c r="Y272" i="1" s="1"/>
  <c r="BA708" i="7" s="1"/>
  <c r="L707" i="7" s="1"/>
  <c r="FR272" i="1"/>
  <c r="GL272" i="1"/>
  <c r="GN272" i="1"/>
  <c r="GO272" i="1"/>
  <c r="GV272" i="1"/>
  <c r="HC272" i="1"/>
  <c r="GX272" i="1" s="1"/>
  <c r="GM272" i="1" s="1"/>
  <c r="GP272" i="1" s="1"/>
  <c r="C273" i="1"/>
  <c r="D273" i="1"/>
  <c r="P273" i="1"/>
  <c r="Q273" i="1"/>
  <c r="R273" i="1"/>
  <c r="S273" i="1"/>
  <c r="U273" i="1"/>
  <c r="G710" i="7" s="1"/>
  <c r="V273" i="1"/>
  <c r="AC273" i="1"/>
  <c r="AE273" i="1"/>
  <c r="AD273" i="1" s="1"/>
  <c r="AF273" i="1"/>
  <c r="AG273" i="1"/>
  <c r="AH273" i="1"/>
  <c r="AI273" i="1"/>
  <c r="AJ273" i="1"/>
  <c r="CP273" i="1"/>
  <c r="O273" i="1" s="1"/>
  <c r="CQ273" i="1"/>
  <c r="CR273" i="1"/>
  <c r="CS273" i="1"/>
  <c r="CT273" i="1"/>
  <c r="CU273" i="1"/>
  <c r="T273" i="1" s="1"/>
  <c r="CV273" i="1"/>
  <c r="CW273" i="1"/>
  <c r="CX273" i="1"/>
  <c r="W273" i="1" s="1"/>
  <c r="CY273" i="1"/>
  <c r="X273" i="1" s="1"/>
  <c r="AZ717" i="7" s="1"/>
  <c r="L715" i="7" s="1"/>
  <c r="CZ273" i="1"/>
  <c r="Y273" i="1" s="1"/>
  <c r="BA717" i="7" s="1"/>
  <c r="L716" i="7" s="1"/>
  <c r="FR273" i="1"/>
  <c r="GL273" i="1"/>
  <c r="GN273" i="1"/>
  <c r="GO273" i="1"/>
  <c r="GV273" i="1"/>
  <c r="HC273" i="1"/>
  <c r="GX273" i="1" s="1"/>
  <c r="GM273" i="1" s="1"/>
  <c r="GP273" i="1" s="1"/>
  <c r="C274" i="1"/>
  <c r="D274" i="1"/>
  <c r="P274" i="1"/>
  <c r="Q274" i="1"/>
  <c r="R274" i="1"/>
  <c r="S274" i="1"/>
  <c r="U274" i="1"/>
  <c r="G719" i="7" s="1"/>
  <c r="V274" i="1"/>
  <c r="AC274" i="1"/>
  <c r="AE274" i="1"/>
  <c r="AD274" i="1" s="1"/>
  <c r="AF274" i="1"/>
  <c r="AG274" i="1"/>
  <c r="AH274" i="1"/>
  <c r="AI274" i="1"/>
  <c r="AJ274" i="1"/>
  <c r="CP274" i="1"/>
  <c r="O274" i="1" s="1"/>
  <c r="CQ274" i="1"/>
  <c r="CR274" i="1"/>
  <c r="CS274" i="1"/>
  <c r="CT274" i="1"/>
  <c r="CU274" i="1"/>
  <c r="T274" i="1" s="1"/>
  <c r="CV274" i="1"/>
  <c r="CW274" i="1"/>
  <c r="CX274" i="1"/>
  <c r="W274" i="1" s="1"/>
  <c r="CY274" i="1"/>
  <c r="X274" i="1" s="1"/>
  <c r="AZ726" i="7" s="1"/>
  <c r="L724" i="7" s="1"/>
  <c r="CZ274" i="1"/>
  <c r="Y274" i="1" s="1"/>
  <c r="BA726" i="7" s="1"/>
  <c r="L725" i="7" s="1"/>
  <c r="FR274" i="1"/>
  <c r="GL274" i="1"/>
  <c r="GN274" i="1"/>
  <c r="GO274" i="1"/>
  <c r="GV274" i="1"/>
  <c r="HC274" i="1"/>
  <c r="GX274" i="1" s="1"/>
  <c r="GM274" i="1" s="1"/>
  <c r="GP274" i="1" s="1"/>
  <c r="C275" i="1"/>
  <c r="D275" i="1"/>
  <c r="P275" i="1"/>
  <c r="Q275" i="1"/>
  <c r="R275" i="1"/>
  <c r="S275" i="1"/>
  <c r="U275" i="1"/>
  <c r="G728" i="7" s="1"/>
  <c r="V275" i="1"/>
  <c r="AC275" i="1"/>
  <c r="AE275" i="1"/>
  <c r="AD275" i="1" s="1"/>
  <c r="AF275" i="1"/>
  <c r="AG275" i="1"/>
  <c r="AH275" i="1"/>
  <c r="AI275" i="1"/>
  <c r="AJ275" i="1"/>
  <c r="CP275" i="1"/>
  <c r="O275" i="1" s="1"/>
  <c r="CQ275" i="1"/>
  <c r="CR275" i="1"/>
  <c r="CS275" i="1"/>
  <c r="CT275" i="1"/>
  <c r="CU275" i="1"/>
  <c r="T275" i="1" s="1"/>
  <c r="CV275" i="1"/>
  <c r="CW275" i="1"/>
  <c r="CX275" i="1"/>
  <c r="W275" i="1" s="1"/>
  <c r="CY275" i="1"/>
  <c r="X275" i="1" s="1"/>
  <c r="AZ734" i="7" s="1"/>
  <c r="L732" i="7" s="1"/>
  <c r="CZ275" i="1"/>
  <c r="Y275" i="1" s="1"/>
  <c r="BA734" i="7" s="1"/>
  <c r="L733" i="7" s="1"/>
  <c r="FR275" i="1"/>
  <c r="GL275" i="1"/>
  <c r="GN275" i="1"/>
  <c r="GO275" i="1"/>
  <c r="GV275" i="1"/>
  <c r="HC275" i="1"/>
  <c r="GX275" i="1" s="1"/>
  <c r="GM275" i="1" s="1"/>
  <c r="GP275" i="1" s="1"/>
  <c r="C276" i="1"/>
  <c r="D276" i="1"/>
  <c r="P276" i="1"/>
  <c r="Q276" i="1"/>
  <c r="R276" i="1"/>
  <c r="S276" i="1"/>
  <c r="U276" i="1"/>
  <c r="G736" i="7" s="1"/>
  <c r="V276" i="1"/>
  <c r="AC276" i="1"/>
  <c r="AE276" i="1"/>
  <c r="AD276" i="1" s="1"/>
  <c r="AF276" i="1"/>
  <c r="AG276" i="1"/>
  <c r="AH276" i="1"/>
  <c r="AI276" i="1"/>
  <c r="AJ276" i="1"/>
  <c r="CP276" i="1"/>
  <c r="O276" i="1" s="1"/>
  <c r="CQ276" i="1"/>
  <c r="CR276" i="1"/>
  <c r="CS276" i="1"/>
  <c r="CT276" i="1"/>
  <c r="CU276" i="1"/>
  <c r="T276" i="1" s="1"/>
  <c r="CV276" i="1"/>
  <c r="CW276" i="1"/>
  <c r="CX276" i="1"/>
  <c r="W276" i="1" s="1"/>
  <c r="CY276" i="1"/>
  <c r="X276" i="1" s="1"/>
  <c r="AZ744" i="7" s="1"/>
  <c r="L742" i="7" s="1"/>
  <c r="CZ276" i="1"/>
  <c r="Y276" i="1" s="1"/>
  <c r="BA744" i="7" s="1"/>
  <c r="L743" i="7" s="1"/>
  <c r="FR276" i="1"/>
  <c r="GL276" i="1"/>
  <c r="GN276" i="1"/>
  <c r="GO276" i="1"/>
  <c r="GV276" i="1"/>
  <c r="HC276" i="1"/>
  <c r="GX276" i="1" s="1"/>
  <c r="GM276" i="1" s="1"/>
  <c r="GP276" i="1" s="1"/>
  <c r="C277" i="1"/>
  <c r="D277" i="1"/>
  <c r="P277" i="1"/>
  <c r="Q277" i="1"/>
  <c r="R277" i="1"/>
  <c r="S277" i="1"/>
  <c r="U277" i="1"/>
  <c r="G746" i="7" s="1"/>
  <c r="V277" i="1"/>
  <c r="AC277" i="1"/>
  <c r="AE277" i="1"/>
  <c r="AD277" i="1" s="1"/>
  <c r="AF277" i="1"/>
  <c r="AG277" i="1"/>
  <c r="AH277" i="1"/>
  <c r="AI277" i="1"/>
  <c r="AJ277" i="1"/>
  <c r="CP277" i="1"/>
  <c r="O277" i="1" s="1"/>
  <c r="CQ277" i="1"/>
  <c r="CR277" i="1"/>
  <c r="CS277" i="1"/>
  <c r="CT277" i="1"/>
  <c r="CU277" i="1"/>
  <c r="T277" i="1" s="1"/>
  <c r="CV277" i="1"/>
  <c r="CW277" i="1"/>
  <c r="CX277" i="1"/>
  <c r="W277" i="1" s="1"/>
  <c r="CY277" i="1"/>
  <c r="X277" i="1" s="1"/>
  <c r="AZ753" i="7" s="1"/>
  <c r="L751" i="7" s="1"/>
  <c r="CZ277" i="1"/>
  <c r="Y277" i="1" s="1"/>
  <c r="BA753" i="7" s="1"/>
  <c r="L752" i="7" s="1"/>
  <c r="FR277" i="1"/>
  <c r="GL277" i="1"/>
  <c r="GN277" i="1"/>
  <c r="GO277" i="1"/>
  <c r="GV277" i="1"/>
  <c r="HC277" i="1"/>
  <c r="GX277" i="1" s="1"/>
  <c r="GM277" i="1" s="1"/>
  <c r="GP277" i="1" s="1"/>
  <c r="C278" i="1"/>
  <c r="D278" i="1"/>
  <c r="P278" i="1"/>
  <c r="Q278" i="1"/>
  <c r="R278" i="1"/>
  <c r="S278" i="1"/>
  <c r="U278" i="1"/>
  <c r="G755" i="7" s="1"/>
  <c r="V278" i="1"/>
  <c r="AC278" i="1"/>
  <c r="AE278" i="1"/>
  <c r="AD278" i="1" s="1"/>
  <c r="AF278" i="1"/>
  <c r="AG278" i="1"/>
  <c r="AH278" i="1"/>
  <c r="AI278" i="1"/>
  <c r="AJ278" i="1"/>
  <c r="CP278" i="1"/>
  <c r="O278" i="1" s="1"/>
  <c r="CQ278" i="1"/>
  <c r="CR278" i="1"/>
  <c r="CS278" i="1"/>
  <c r="CT278" i="1"/>
  <c r="CU278" i="1"/>
  <c r="T278" i="1" s="1"/>
  <c r="CV278" i="1"/>
  <c r="CW278" i="1"/>
  <c r="CX278" i="1"/>
  <c r="W278" i="1" s="1"/>
  <c r="CY278" i="1"/>
  <c r="X278" i="1" s="1"/>
  <c r="AZ762" i="7" s="1"/>
  <c r="L760" i="7" s="1"/>
  <c r="CZ278" i="1"/>
  <c r="Y278" i="1" s="1"/>
  <c r="BA762" i="7" s="1"/>
  <c r="L761" i="7" s="1"/>
  <c r="FR278" i="1"/>
  <c r="GL278" i="1"/>
  <c r="GN278" i="1"/>
  <c r="GO278" i="1"/>
  <c r="GV278" i="1"/>
  <c r="HC278" i="1"/>
  <c r="GX278" i="1" s="1"/>
  <c r="GM278" i="1" s="1"/>
  <c r="GP278" i="1" s="1"/>
  <c r="C279" i="1"/>
  <c r="D279" i="1"/>
  <c r="P279" i="1"/>
  <c r="Q279" i="1"/>
  <c r="R279" i="1"/>
  <c r="S279" i="1"/>
  <c r="U279" i="1"/>
  <c r="G764" i="7" s="1"/>
  <c r="V279" i="1"/>
  <c r="AC279" i="1"/>
  <c r="AE279" i="1"/>
  <c r="AD279" i="1" s="1"/>
  <c r="AF279" i="1"/>
  <c r="AG279" i="1"/>
  <c r="AH279" i="1"/>
  <c r="AI279" i="1"/>
  <c r="AJ279" i="1"/>
  <c r="CP279" i="1"/>
  <c r="O279" i="1" s="1"/>
  <c r="CQ279" i="1"/>
  <c r="CR279" i="1"/>
  <c r="CS279" i="1"/>
  <c r="CT279" i="1"/>
  <c r="CU279" i="1"/>
  <c r="T279" i="1" s="1"/>
  <c r="CV279" i="1"/>
  <c r="CW279" i="1"/>
  <c r="CX279" i="1"/>
  <c r="W279" i="1" s="1"/>
  <c r="CY279" i="1"/>
  <c r="X279" i="1" s="1"/>
  <c r="AZ771" i="7" s="1"/>
  <c r="L769" i="7" s="1"/>
  <c r="CZ279" i="1"/>
  <c r="Y279" i="1" s="1"/>
  <c r="BA771" i="7" s="1"/>
  <c r="L770" i="7" s="1"/>
  <c r="FR279" i="1"/>
  <c r="GL279" i="1"/>
  <c r="GN279" i="1"/>
  <c r="GO279" i="1"/>
  <c r="GV279" i="1"/>
  <c r="HC279" i="1"/>
  <c r="GX279" i="1" s="1"/>
  <c r="GM279" i="1" s="1"/>
  <c r="GP279" i="1" s="1"/>
  <c r="C280" i="1"/>
  <c r="D280" i="1"/>
  <c r="P280" i="1"/>
  <c r="Q280" i="1"/>
  <c r="R280" i="1"/>
  <c r="S280" i="1"/>
  <c r="U280" i="1"/>
  <c r="G773" i="7" s="1"/>
  <c r="V280" i="1"/>
  <c r="AC280" i="1"/>
  <c r="AE280" i="1"/>
  <c r="AD280" i="1" s="1"/>
  <c r="AF280" i="1"/>
  <c r="AG280" i="1"/>
  <c r="AH280" i="1"/>
  <c r="AI280" i="1"/>
  <c r="AJ280" i="1"/>
  <c r="CP280" i="1"/>
  <c r="O280" i="1" s="1"/>
  <c r="CQ280" i="1"/>
  <c r="CR280" i="1"/>
  <c r="CS280" i="1"/>
  <c r="CT280" i="1"/>
  <c r="CU280" i="1"/>
  <c r="T280" i="1" s="1"/>
  <c r="CV280" i="1"/>
  <c r="CW280" i="1"/>
  <c r="CX280" i="1"/>
  <c r="W280" i="1" s="1"/>
  <c r="CY280" i="1"/>
  <c r="X280" i="1" s="1"/>
  <c r="AZ780" i="7" s="1"/>
  <c r="L778" i="7" s="1"/>
  <c r="CZ280" i="1"/>
  <c r="Y280" i="1" s="1"/>
  <c r="BA780" i="7" s="1"/>
  <c r="L779" i="7" s="1"/>
  <c r="FR280" i="1"/>
  <c r="GL280" i="1"/>
  <c r="GN280" i="1"/>
  <c r="GO280" i="1"/>
  <c r="GV280" i="1"/>
  <c r="HC280" i="1"/>
  <c r="GX280" i="1" s="1"/>
  <c r="GM280" i="1" s="1"/>
  <c r="GP280" i="1" s="1"/>
  <c r="C281" i="1"/>
  <c r="D281" i="1"/>
  <c r="I281" i="1"/>
  <c r="K281" i="1"/>
  <c r="V281" i="1"/>
  <c r="AC281" i="1"/>
  <c r="AE281" i="1"/>
  <c r="AD281" i="1" s="1"/>
  <c r="AF281" i="1"/>
  <c r="AG281" i="1"/>
  <c r="AH281" i="1"/>
  <c r="AI281" i="1"/>
  <c r="AJ281" i="1"/>
  <c r="CQ281" i="1"/>
  <c r="CR281" i="1"/>
  <c r="CS281" i="1"/>
  <c r="CT281" i="1"/>
  <c r="CU281" i="1"/>
  <c r="T281" i="1" s="1"/>
  <c r="CV281" i="1"/>
  <c r="CW281" i="1"/>
  <c r="CX281" i="1"/>
  <c r="W281" i="1" s="1"/>
  <c r="FR281" i="1"/>
  <c r="GL281" i="1"/>
  <c r="GN281" i="1"/>
  <c r="GO281" i="1"/>
  <c r="GV281" i="1"/>
  <c r="HC281" i="1"/>
  <c r="GX281" i="1" s="1"/>
  <c r="C282" i="1"/>
  <c r="D282" i="1"/>
  <c r="P282" i="1"/>
  <c r="Q282" i="1"/>
  <c r="R282" i="1"/>
  <c r="S282" i="1"/>
  <c r="U282" i="1"/>
  <c r="G792" i="7" s="1"/>
  <c r="V282" i="1"/>
  <c r="AC282" i="1"/>
  <c r="AE282" i="1"/>
  <c r="AD282" i="1" s="1"/>
  <c r="AF282" i="1"/>
  <c r="AG282" i="1"/>
  <c r="AH282" i="1"/>
  <c r="AI282" i="1"/>
  <c r="AJ282" i="1"/>
  <c r="CP282" i="1"/>
  <c r="O282" i="1" s="1"/>
  <c r="CQ282" i="1"/>
  <c r="CR282" i="1"/>
  <c r="CS282" i="1"/>
  <c r="CT282" i="1"/>
  <c r="CU282" i="1"/>
  <c r="T282" i="1" s="1"/>
  <c r="CV282" i="1"/>
  <c r="CW282" i="1"/>
  <c r="CX282" i="1"/>
  <c r="W282" i="1" s="1"/>
  <c r="CY282" i="1"/>
  <c r="X282" i="1" s="1"/>
  <c r="AZ799" i="7" s="1"/>
  <c r="L797" i="7" s="1"/>
  <c r="CZ282" i="1"/>
  <c r="Y282" i="1" s="1"/>
  <c r="BA799" i="7" s="1"/>
  <c r="L798" i="7" s="1"/>
  <c r="FR282" i="1"/>
  <c r="GL282" i="1"/>
  <c r="GN282" i="1"/>
  <c r="GO282" i="1"/>
  <c r="GV282" i="1"/>
  <c r="HC282" i="1"/>
  <c r="GX282" i="1" s="1"/>
  <c r="GM282" i="1" s="1"/>
  <c r="GP282" i="1" s="1"/>
  <c r="B284" i="1"/>
  <c r="B261" i="1" s="1"/>
  <c r="C284" i="1"/>
  <c r="C261" i="1" s="1"/>
  <c r="D284" i="1"/>
  <c r="D261" i="1" s="1"/>
  <c r="F284" i="1"/>
  <c r="F261" i="1" s="1"/>
  <c r="G284" i="1"/>
  <c r="G261" i="1" s="1"/>
  <c r="AG284" i="1"/>
  <c r="AI284" i="1"/>
  <c r="AJ284" i="1"/>
  <c r="BX284" i="1"/>
  <c r="BY284" i="1"/>
  <c r="BZ284" i="1"/>
  <c r="CB284" i="1"/>
  <c r="CC284" i="1"/>
  <c r="CG284" i="1"/>
  <c r="CI284" i="1"/>
  <c r="CJ284" i="1"/>
  <c r="CK284" i="1"/>
  <c r="CL284" i="1"/>
  <c r="CM284" i="1"/>
  <c r="B314" i="1"/>
  <c r="B56" i="1" s="1"/>
  <c r="C314" i="1"/>
  <c r="C56" i="1" s="1"/>
  <c r="D314" i="1"/>
  <c r="D56" i="1" s="1"/>
  <c r="F314" i="1"/>
  <c r="F56" i="1" s="1"/>
  <c r="G314" i="1"/>
  <c r="G56" i="1" s="1"/>
  <c r="B347" i="1"/>
  <c r="B18" i="1" s="1"/>
  <c r="C347" i="1"/>
  <c r="C18" i="1" s="1"/>
  <c r="D347" i="1"/>
  <c r="D18" i="1" s="1"/>
  <c r="F347" i="1"/>
  <c r="F18" i="1" s="1"/>
  <c r="G347" i="1"/>
  <c r="G18" i="1" s="1"/>
  <c r="F12" i="6"/>
  <c r="G12" i="6"/>
  <c r="CY12" i="6"/>
  <c r="L736" i="7" l="1"/>
  <c r="L719" i="7"/>
  <c r="L710" i="7"/>
  <c r="L701" i="7"/>
  <c r="L692" i="7"/>
  <c r="L658" i="7"/>
  <c r="L414" i="7"/>
  <c r="AW426" i="7" s="1"/>
  <c r="G411" i="7"/>
  <c r="G410" i="7"/>
  <c r="G409" i="7"/>
  <c r="G408" i="7"/>
  <c r="L405" i="7"/>
  <c r="G407" i="7"/>
  <c r="G406" i="7"/>
  <c r="L374" i="7"/>
  <c r="AW382" i="7" s="1"/>
  <c r="G373" i="7"/>
  <c r="G372" i="7"/>
  <c r="L369" i="7"/>
  <c r="G371" i="7"/>
  <c r="G370" i="7"/>
  <c r="L520" i="7"/>
  <c r="L518" i="7" s="1"/>
  <c r="L217" i="7"/>
  <c r="AW229" i="7" s="1"/>
  <c r="G214" i="7"/>
  <c r="G213" i="7"/>
  <c r="G212" i="7"/>
  <c r="G211" i="7"/>
  <c r="L208" i="7"/>
  <c r="G210" i="7"/>
  <c r="G209" i="7"/>
  <c r="L175" i="7"/>
  <c r="AW183" i="7" s="1"/>
  <c r="G174" i="7"/>
  <c r="G173" i="7"/>
  <c r="L170" i="7"/>
  <c r="G172" i="7"/>
  <c r="G171" i="7"/>
  <c r="AR73" i="7"/>
  <c r="AT73" i="7"/>
  <c r="L59" i="7"/>
  <c r="L126" i="7"/>
  <c r="L124" i="7" s="1"/>
  <c r="AR93" i="7"/>
  <c r="AT93" i="7"/>
  <c r="L78" i="7"/>
  <c r="AR113" i="7"/>
  <c r="AT113" i="7"/>
  <c r="L98" i="7"/>
  <c r="AR164" i="7"/>
  <c r="AT164" i="7"/>
  <c r="L151" i="7"/>
  <c r="L327" i="7"/>
  <c r="L325" i="7" s="1"/>
  <c r="L162" i="7"/>
  <c r="L163" i="7"/>
  <c r="AR183" i="7"/>
  <c r="AT183" i="7"/>
  <c r="L169" i="7"/>
  <c r="AR202" i="7"/>
  <c r="AT202" i="7"/>
  <c r="L188" i="7"/>
  <c r="AR229" i="7"/>
  <c r="AT229" i="7"/>
  <c r="L207" i="7"/>
  <c r="AR252" i="7"/>
  <c r="AT252" i="7"/>
  <c r="L234" i="7"/>
  <c r="AR273" i="7"/>
  <c r="AT273" i="7"/>
  <c r="L257" i="7"/>
  <c r="AR293" i="7"/>
  <c r="AT293" i="7"/>
  <c r="L279" i="7"/>
  <c r="AR314" i="7"/>
  <c r="AT314" i="7"/>
  <c r="L299" i="7"/>
  <c r="AR364" i="7"/>
  <c r="AT364" i="7"/>
  <c r="L351" i="7"/>
  <c r="L362" i="7"/>
  <c r="L363" i="7"/>
  <c r="AR382" i="7"/>
  <c r="AT382" i="7"/>
  <c r="L368" i="7"/>
  <c r="AR400" i="7"/>
  <c r="AT400" i="7"/>
  <c r="L386" i="7"/>
  <c r="AR426" i="7"/>
  <c r="AT426" i="7"/>
  <c r="L404" i="7"/>
  <c r="AR448" i="7"/>
  <c r="AT448" i="7"/>
  <c r="L430" i="7"/>
  <c r="AR468" i="7"/>
  <c r="AT468" i="7"/>
  <c r="L452" i="7"/>
  <c r="AR487" i="7"/>
  <c r="AT487" i="7"/>
  <c r="L473" i="7"/>
  <c r="AR507" i="7"/>
  <c r="AT507" i="7"/>
  <c r="L492" i="7"/>
  <c r="AW542" i="7"/>
  <c r="AN542" i="7"/>
  <c r="K542" i="7"/>
  <c r="I542" i="7" s="1"/>
  <c r="L562" i="7"/>
  <c r="L550" i="7"/>
  <c r="AW544" i="7"/>
  <c r="AN544" i="7"/>
  <c r="K544" i="7"/>
  <c r="I544" i="7" s="1"/>
  <c r="AW546" i="7"/>
  <c r="AN546" i="7"/>
  <c r="K546" i="7"/>
  <c r="I546" i="7" s="1"/>
  <c r="AW581" i="7"/>
  <c r="AX581" i="7"/>
  <c r="AN581" i="7"/>
  <c r="K581" i="7"/>
  <c r="I581" i="7" s="1"/>
  <c r="L603" i="7"/>
  <c r="L591" i="7"/>
  <c r="AW583" i="7"/>
  <c r="AX583" i="7"/>
  <c r="AN583" i="7"/>
  <c r="K583" i="7"/>
  <c r="I583" i="7" s="1"/>
  <c r="AW585" i="7"/>
  <c r="AX585" i="7"/>
  <c r="AN585" i="7"/>
  <c r="K585" i="7"/>
  <c r="I585" i="7" s="1"/>
  <c r="AW587" i="7"/>
  <c r="AX587" i="7"/>
  <c r="AN587" i="7"/>
  <c r="K587" i="7"/>
  <c r="I587" i="7" s="1"/>
  <c r="AR629" i="7"/>
  <c r="L625" i="7"/>
  <c r="L627" i="7"/>
  <c r="L628" i="7"/>
  <c r="L890" i="7"/>
  <c r="L806" i="7"/>
  <c r="L892" i="7"/>
  <c r="L808" i="7"/>
  <c r="L896" i="7"/>
  <c r="L894" i="7" s="1"/>
  <c r="L812" i="7"/>
  <c r="L810" i="7" s="1"/>
  <c r="AR638" i="7"/>
  <c r="L635" i="7" s="1"/>
  <c r="AN638" i="7"/>
  <c r="K638" i="7"/>
  <c r="L634" i="7"/>
  <c r="AR647" i="7"/>
  <c r="L644" i="7" s="1"/>
  <c r="AN647" i="7"/>
  <c r="K647" i="7"/>
  <c r="L643" i="7"/>
  <c r="AR656" i="7"/>
  <c r="L653" i="7" s="1"/>
  <c r="AN656" i="7"/>
  <c r="K656" i="7"/>
  <c r="L652" i="7"/>
  <c r="AR666" i="7"/>
  <c r="L663" i="7" s="1"/>
  <c r="AN666" i="7"/>
  <c r="K666" i="7"/>
  <c r="L662" i="7"/>
  <c r="AR674" i="7"/>
  <c r="L671" i="7" s="1"/>
  <c r="AN674" i="7"/>
  <c r="K674" i="7"/>
  <c r="L670" i="7"/>
  <c r="AR682" i="7"/>
  <c r="L679" i="7" s="1"/>
  <c r="AN682" i="7"/>
  <c r="K682" i="7"/>
  <c r="L678" i="7"/>
  <c r="AR690" i="7"/>
  <c r="L687" i="7" s="1"/>
  <c r="AN690" i="7"/>
  <c r="K690" i="7"/>
  <c r="L686" i="7"/>
  <c r="AR699" i="7"/>
  <c r="L696" i="7" s="1"/>
  <c r="AN699" i="7"/>
  <c r="K699" i="7"/>
  <c r="L695" i="7"/>
  <c r="AR708" i="7"/>
  <c r="L705" i="7" s="1"/>
  <c r="AN708" i="7"/>
  <c r="K708" i="7"/>
  <c r="L704" i="7"/>
  <c r="AR717" i="7"/>
  <c r="L714" i="7" s="1"/>
  <c r="AN717" i="7"/>
  <c r="K717" i="7"/>
  <c r="L713" i="7"/>
  <c r="AR726" i="7"/>
  <c r="L723" i="7" s="1"/>
  <c r="AN726" i="7"/>
  <c r="K726" i="7"/>
  <c r="L722" i="7"/>
  <c r="AR734" i="7"/>
  <c r="L731" i="7" s="1"/>
  <c r="AN734" i="7"/>
  <c r="K734" i="7"/>
  <c r="L730" i="7"/>
  <c r="AR744" i="7"/>
  <c r="L741" i="7" s="1"/>
  <c r="AN744" i="7"/>
  <c r="K744" i="7"/>
  <c r="L740" i="7"/>
  <c r="AR753" i="7"/>
  <c r="L750" i="7" s="1"/>
  <c r="AN753" i="7"/>
  <c r="K753" i="7"/>
  <c r="L749" i="7"/>
  <c r="AR762" i="7"/>
  <c r="L759" i="7" s="1"/>
  <c r="AN762" i="7"/>
  <c r="K762" i="7"/>
  <c r="L758" i="7"/>
  <c r="AR771" i="7"/>
  <c r="L768" i="7" s="1"/>
  <c r="AN771" i="7"/>
  <c r="K771" i="7"/>
  <c r="L767" i="7"/>
  <c r="AR780" i="7"/>
  <c r="L777" i="7" s="1"/>
  <c r="AN780" i="7"/>
  <c r="K780" i="7"/>
  <c r="L776" i="7"/>
  <c r="AR790" i="7"/>
  <c r="L787" i="7" s="1"/>
  <c r="L786" i="7"/>
  <c r="AR799" i="7"/>
  <c r="L796" i="7" s="1"/>
  <c r="AN799" i="7"/>
  <c r="K799" i="7"/>
  <c r="L795" i="7"/>
  <c r="CM261" i="1"/>
  <c r="BD284" i="1"/>
  <c r="CL261" i="1"/>
  <c r="BC284" i="1"/>
  <c r="CK261" i="1"/>
  <c r="BB284" i="1"/>
  <c r="CJ261" i="1"/>
  <c r="BA284" i="1"/>
  <c r="CI261" i="1"/>
  <c r="AZ284" i="1"/>
  <c r="CG261" i="1"/>
  <c r="AX284" i="1"/>
  <c r="CC261" i="1"/>
  <c r="AT284" i="1"/>
  <c r="CB261" i="1"/>
  <c r="AS284" i="1"/>
  <c r="BZ261" i="1"/>
  <c r="AQ284" i="1"/>
  <c r="BY261" i="1"/>
  <c r="AP284" i="1"/>
  <c r="BX261" i="1"/>
  <c r="AO284" i="1"/>
  <c r="AJ261" i="1"/>
  <c r="W284" i="1"/>
  <c r="AI261" i="1"/>
  <c r="V284" i="1"/>
  <c r="AG261" i="1"/>
  <c r="T284" i="1"/>
  <c r="AB282" i="1"/>
  <c r="AB281" i="1"/>
  <c r="CU205" i="3"/>
  <c r="CV205" i="3"/>
  <c r="CX205" i="3"/>
  <c r="CU206" i="3"/>
  <c r="CV206" i="3"/>
  <c r="CX206" i="3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CM222" i="1"/>
  <c r="BD229" i="1"/>
  <c r="CL222" i="1"/>
  <c r="BC229" i="1"/>
  <c r="CK222" i="1"/>
  <c r="BB229" i="1"/>
  <c r="CJ222" i="1"/>
  <c r="BA229" i="1"/>
  <c r="CI222" i="1"/>
  <c r="AZ229" i="1"/>
  <c r="CH222" i="1"/>
  <c r="AY229" i="1"/>
  <c r="CG222" i="1"/>
  <c r="AX229" i="1"/>
  <c r="CF222" i="1"/>
  <c r="AW229" i="1"/>
  <c r="CE222" i="1"/>
  <c r="AV229" i="1"/>
  <c r="CD222" i="1"/>
  <c r="AU229" i="1"/>
  <c r="CC222" i="1"/>
  <c r="AT229" i="1"/>
  <c r="BZ222" i="1"/>
  <c r="AQ229" i="1"/>
  <c r="BY222" i="1"/>
  <c r="AP229" i="1"/>
  <c r="BX222" i="1"/>
  <c r="AO229" i="1"/>
  <c r="AL222" i="1"/>
  <c r="Y229" i="1"/>
  <c r="AK222" i="1"/>
  <c r="X229" i="1"/>
  <c r="AJ222" i="1"/>
  <c r="W229" i="1"/>
  <c r="AI222" i="1"/>
  <c r="V229" i="1"/>
  <c r="AH222" i="1"/>
  <c r="U229" i="1"/>
  <c r="AG222" i="1"/>
  <c r="T229" i="1"/>
  <c r="AF222" i="1"/>
  <c r="S229" i="1"/>
  <c r="AE222" i="1"/>
  <c r="R229" i="1"/>
  <c r="AD222" i="1"/>
  <c r="Q229" i="1"/>
  <c r="AC222" i="1"/>
  <c r="P229" i="1"/>
  <c r="CP227" i="1"/>
  <c r="O227" i="1" s="1"/>
  <c r="GM227" i="1" s="1"/>
  <c r="GN227" i="1" s="1"/>
  <c r="AB227" i="1"/>
  <c r="CP226" i="1"/>
  <c r="O226" i="1" s="1"/>
  <c r="GM226" i="1" s="1"/>
  <c r="GN226" i="1" s="1"/>
  <c r="CP225" i="1"/>
  <c r="O225" i="1" s="1"/>
  <c r="GM225" i="1" s="1"/>
  <c r="GN225" i="1" s="1"/>
  <c r="CP224" i="1"/>
  <c r="O224" i="1" s="1"/>
  <c r="AB224" i="1"/>
  <c r="CM184" i="1"/>
  <c r="BD190" i="1"/>
  <c r="CL184" i="1"/>
  <c r="BC190" i="1"/>
  <c r="CK184" i="1"/>
  <c r="BB190" i="1"/>
  <c r="CJ184" i="1"/>
  <c r="BA190" i="1"/>
  <c r="CI184" i="1"/>
  <c r="AZ190" i="1"/>
  <c r="CH184" i="1"/>
  <c r="AY190" i="1"/>
  <c r="CG184" i="1"/>
  <c r="AX190" i="1"/>
  <c r="CF184" i="1"/>
  <c r="AW190" i="1"/>
  <c r="CE184" i="1"/>
  <c r="AV190" i="1"/>
  <c r="CD184" i="1"/>
  <c r="AU190" i="1"/>
  <c r="BZ184" i="1"/>
  <c r="AQ190" i="1"/>
  <c r="BY184" i="1"/>
  <c r="AP190" i="1"/>
  <c r="BX184" i="1"/>
  <c r="AO190" i="1"/>
  <c r="AL184" i="1"/>
  <c r="Y190" i="1"/>
  <c r="AK184" i="1"/>
  <c r="X190" i="1"/>
  <c r="AJ184" i="1"/>
  <c r="W190" i="1"/>
  <c r="AI184" i="1"/>
  <c r="V190" i="1"/>
  <c r="AH184" i="1"/>
  <c r="U190" i="1"/>
  <c r="AG184" i="1"/>
  <c r="T190" i="1"/>
  <c r="AF184" i="1"/>
  <c r="S190" i="1"/>
  <c r="AE184" i="1"/>
  <c r="R190" i="1"/>
  <c r="AD184" i="1"/>
  <c r="Q190" i="1"/>
  <c r="AC184" i="1"/>
  <c r="P190" i="1"/>
  <c r="CP188" i="1"/>
  <c r="O188" i="1" s="1"/>
  <c r="GM188" i="1" s="1"/>
  <c r="GN188" i="1" s="1"/>
  <c r="AB188" i="1"/>
  <c r="CP187" i="1"/>
  <c r="O187" i="1" s="1"/>
  <c r="GM187" i="1" s="1"/>
  <c r="GN187" i="1" s="1"/>
  <c r="CB190" i="1" s="1"/>
  <c r="AB187" i="1"/>
  <c r="CP186" i="1"/>
  <c r="O186" i="1" s="1"/>
  <c r="AB186" i="1"/>
  <c r="CM141" i="1"/>
  <c r="BD152" i="1"/>
  <c r="CL141" i="1"/>
  <c r="BC152" i="1"/>
  <c r="CK141" i="1"/>
  <c r="BB152" i="1"/>
  <c r="CJ141" i="1"/>
  <c r="BA152" i="1"/>
  <c r="CI141" i="1"/>
  <c r="AZ152" i="1"/>
  <c r="CG141" i="1"/>
  <c r="AX152" i="1"/>
  <c r="CD141" i="1"/>
  <c r="AU152" i="1"/>
  <c r="CB141" i="1"/>
  <c r="AS152" i="1"/>
  <c r="BZ141" i="1"/>
  <c r="AQ152" i="1"/>
  <c r="BY141" i="1"/>
  <c r="AP152" i="1"/>
  <c r="BX141" i="1"/>
  <c r="AO152" i="1"/>
  <c r="AJ141" i="1"/>
  <c r="W152" i="1"/>
  <c r="AG141" i="1"/>
  <c r="T152" i="1"/>
  <c r="AB150" i="1"/>
  <c r="CU162" i="3"/>
  <c r="CV162" i="3"/>
  <c r="U150" i="1" s="1"/>
  <c r="G490" i="7" s="1"/>
  <c r="CX162" i="3"/>
  <c r="CX163" i="3"/>
  <c r="CW164" i="3"/>
  <c r="CX164" i="3"/>
  <c r="CW165" i="3"/>
  <c r="CX165" i="3"/>
  <c r="CW166" i="3"/>
  <c r="CX166" i="3"/>
  <c r="CX167" i="3"/>
  <c r="CX168" i="3"/>
  <c r="CX169" i="3"/>
  <c r="CX170" i="3"/>
  <c r="AB149" i="1"/>
  <c r="CU155" i="3"/>
  <c r="CV155" i="3"/>
  <c r="U149" i="1" s="1"/>
  <c r="CX155" i="3"/>
  <c r="CX156" i="3"/>
  <c r="CW157" i="3"/>
  <c r="CX157" i="3"/>
  <c r="CW158" i="3"/>
  <c r="CX158" i="3"/>
  <c r="CW159" i="3"/>
  <c r="CX159" i="3"/>
  <c r="CX160" i="3"/>
  <c r="CX161" i="3"/>
  <c r="AB148" i="1"/>
  <c r="AB147" i="1"/>
  <c r="AB146" i="1"/>
  <c r="AB145" i="1"/>
  <c r="AB144" i="1"/>
  <c r="AB143" i="1"/>
  <c r="CM98" i="1"/>
  <c r="BD109" i="1"/>
  <c r="CL98" i="1"/>
  <c r="BC109" i="1"/>
  <c r="CK98" i="1"/>
  <c r="BB109" i="1"/>
  <c r="CJ98" i="1"/>
  <c r="BA109" i="1"/>
  <c r="CI98" i="1"/>
  <c r="AZ109" i="1"/>
  <c r="CG98" i="1"/>
  <c r="AX109" i="1"/>
  <c r="CD98" i="1"/>
  <c r="AU109" i="1"/>
  <c r="CB98" i="1"/>
  <c r="AS109" i="1"/>
  <c r="BZ98" i="1"/>
  <c r="AQ109" i="1"/>
  <c r="BY98" i="1"/>
  <c r="AP109" i="1"/>
  <c r="BX98" i="1"/>
  <c r="AO109" i="1"/>
  <c r="AJ98" i="1"/>
  <c r="W109" i="1"/>
  <c r="AG98" i="1"/>
  <c r="T109" i="1"/>
  <c r="AB107" i="1"/>
  <c r="CU89" i="3"/>
  <c r="CV89" i="3"/>
  <c r="U107" i="1" s="1"/>
  <c r="G297" i="7" s="1"/>
  <c r="CX89" i="3"/>
  <c r="CX90" i="3"/>
  <c r="CW91" i="3"/>
  <c r="CX91" i="3"/>
  <c r="CW92" i="3"/>
  <c r="CX92" i="3"/>
  <c r="CW93" i="3"/>
  <c r="CX93" i="3"/>
  <c r="CX94" i="3"/>
  <c r="CX95" i="3"/>
  <c r="CX96" i="3"/>
  <c r="CX97" i="3"/>
  <c r="AB106" i="1"/>
  <c r="CU82" i="3"/>
  <c r="CV82" i="3"/>
  <c r="U106" i="1" s="1"/>
  <c r="CX82" i="3"/>
  <c r="CX83" i="3"/>
  <c r="CW84" i="3"/>
  <c r="CX84" i="3"/>
  <c r="CW85" i="3"/>
  <c r="CX85" i="3"/>
  <c r="CW86" i="3"/>
  <c r="CX86" i="3"/>
  <c r="CX87" i="3"/>
  <c r="CX88" i="3"/>
  <c r="AB105" i="1"/>
  <c r="AB104" i="1"/>
  <c r="AB103" i="1"/>
  <c r="AB102" i="1"/>
  <c r="AB101" i="1"/>
  <c r="AB100" i="1"/>
  <c r="CM60" i="1"/>
  <c r="BD66" i="1"/>
  <c r="CL60" i="1"/>
  <c r="BC66" i="1"/>
  <c r="CK60" i="1"/>
  <c r="BB66" i="1"/>
  <c r="CJ60" i="1"/>
  <c r="BA66" i="1"/>
  <c r="CI60" i="1"/>
  <c r="AZ66" i="1"/>
  <c r="CG60" i="1"/>
  <c r="AX66" i="1"/>
  <c r="CD60" i="1"/>
  <c r="AU66" i="1"/>
  <c r="CC60" i="1"/>
  <c r="AT66" i="1"/>
  <c r="BZ60" i="1"/>
  <c r="AQ66" i="1"/>
  <c r="BY60" i="1"/>
  <c r="AP66" i="1"/>
  <c r="BX60" i="1"/>
  <c r="AO66" i="1"/>
  <c r="AJ60" i="1"/>
  <c r="W66" i="1"/>
  <c r="AG60" i="1"/>
  <c r="T66" i="1"/>
  <c r="AB64" i="1"/>
  <c r="CU16" i="3"/>
  <c r="CV16" i="3"/>
  <c r="U64" i="1" s="1"/>
  <c r="G96" i="7" s="1"/>
  <c r="CX16" i="3"/>
  <c r="CX17" i="3"/>
  <c r="CW18" i="3"/>
  <c r="CX18" i="3"/>
  <c r="CW19" i="3"/>
  <c r="CX19" i="3"/>
  <c r="CW20" i="3"/>
  <c r="CX20" i="3"/>
  <c r="CW21" i="3"/>
  <c r="CX21" i="3"/>
  <c r="CX22" i="3"/>
  <c r="CX23" i="3"/>
  <c r="AB63" i="1"/>
  <c r="CU8" i="3"/>
  <c r="CV8" i="3"/>
  <c r="U63" i="1" s="1"/>
  <c r="G76" i="7" s="1"/>
  <c r="CX8" i="3"/>
  <c r="CX9" i="3"/>
  <c r="CW10" i="3"/>
  <c r="CX10" i="3"/>
  <c r="CW11" i="3"/>
  <c r="CX11" i="3"/>
  <c r="CW12" i="3"/>
  <c r="CX12" i="3"/>
  <c r="CW13" i="3"/>
  <c r="CX13" i="3"/>
  <c r="CX14" i="3"/>
  <c r="CX15" i="3"/>
  <c r="AB62" i="1"/>
  <c r="CU1" i="3"/>
  <c r="CV1" i="3"/>
  <c r="U62" i="1" s="1"/>
  <c r="CX1" i="3"/>
  <c r="CX2" i="3"/>
  <c r="CW3" i="3"/>
  <c r="CX3" i="3"/>
  <c r="CW4" i="3"/>
  <c r="CX4" i="3"/>
  <c r="CW5" i="3"/>
  <c r="CX5" i="3"/>
  <c r="CX6" i="3"/>
  <c r="CX7" i="3"/>
  <c r="AH66" i="1" l="1"/>
  <c r="G57" i="7"/>
  <c r="AH109" i="1"/>
  <c r="G277" i="7"/>
  <c r="AH152" i="1"/>
  <c r="G471" i="7"/>
  <c r="BU799" i="7"/>
  <c r="BV799" i="7" s="1"/>
  <c r="BR799" i="7"/>
  <c r="I799" i="7"/>
  <c r="BU780" i="7"/>
  <c r="BV780" i="7" s="1"/>
  <c r="BR780" i="7"/>
  <c r="I780" i="7"/>
  <c r="BU771" i="7"/>
  <c r="BV771" i="7" s="1"/>
  <c r="BR771" i="7"/>
  <c r="I771" i="7"/>
  <c r="BU762" i="7"/>
  <c r="BV762" i="7" s="1"/>
  <c r="BR762" i="7"/>
  <c r="I762" i="7"/>
  <c r="BU753" i="7"/>
  <c r="BV753" i="7" s="1"/>
  <c r="BR753" i="7"/>
  <c r="I753" i="7"/>
  <c r="BU744" i="7"/>
  <c r="BV744" i="7" s="1"/>
  <c r="BR744" i="7"/>
  <c r="I744" i="7"/>
  <c r="BU734" i="7"/>
  <c r="BV734" i="7" s="1"/>
  <c r="BR734" i="7"/>
  <c r="I734" i="7"/>
  <c r="BU726" i="7"/>
  <c r="BV726" i="7" s="1"/>
  <c r="BR726" i="7"/>
  <c r="I726" i="7"/>
  <c r="BU717" i="7"/>
  <c r="BV717" i="7" s="1"/>
  <c r="BR717" i="7"/>
  <c r="I717" i="7"/>
  <c r="BU708" i="7"/>
  <c r="BV708" i="7" s="1"/>
  <c r="BR708" i="7"/>
  <c r="I708" i="7"/>
  <c r="BU699" i="7"/>
  <c r="BV699" i="7" s="1"/>
  <c r="BR699" i="7"/>
  <c r="I699" i="7"/>
  <c r="BU690" i="7"/>
  <c r="BV690" i="7" s="1"/>
  <c r="BR690" i="7"/>
  <c r="I690" i="7"/>
  <c r="BU682" i="7"/>
  <c r="BV682" i="7" s="1"/>
  <c r="BR682" i="7"/>
  <c r="I682" i="7"/>
  <c r="BU674" i="7"/>
  <c r="BV674" i="7" s="1"/>
  <c r="BR674" i="7"/>
  <c r="I674" i="7"/>
  <c r="BU666" i="7"/>
  <c r="BV666" i="7" s="1"/>
  <c r="BR666" i="7"/>
  <c r="I666" i="7"/>
  <c r="BU656" i="7"/>
  <c r="BV656" i="7" s="1"/>
  <c r="BR656" i="7"/>
  <c r="I656" i="7"/>
  <c r="BU647" i="7"/>
  <c r="BV647" i="7" s="1"/>
  <c r="BR647" i="7"/>
  <c r="I647" i="7"/>
  <c r="BU638" i="7"/>
  <c r="BV638" i="7" s="1"/>
  <c r="BR638" i="7"/>
  <c r="I638" i="7"/>
  <c r="L804" i="7"/>
  <c r="L888" i="7"/>
  <c r="AN629" i="7"/>
  <c r="K629" i="7"/>
  <c r="L899" i="7"/>
  <c r="L887" i="7"/>
  <c r="L885" i="7" s="1"/>
  <c r="L815" i="7"/>
  <c r="L803" i="7"/>
  <c r="L801" i="7" s="1"/>
  <c r="L626" i="7"/>
  <c r="L928" i="7"/>
  <c r="L614" i="7"/>
  <c r="L600" i="7"/>
  <c r="L598" i="7" s="1"/>
  <c r="L589" i="7" s="1"/>
  <c r="L612" i="7" s="1"/>
  <c r="L847" i="7"/>
  <c r="L845" i="7" s="1"/>
  <c r="L559" i="7"/>
  <c r="L557" i="7" s="1"/>
  <c r="L548" i="7" s="1"/>
  <c r="L571" i="7" s="1"/>
  <c r="L916" i="7"/>
  <c r="L914" i="7" s="1"/>
  <c r="L867" i="7"/>
  <c r="L865" i="7" s="1"/>
  <c r="AO507" i="7"/>
  <c r="L503" i="7"/>
  <c r="L504" i="7"/>
  <c r="AO487" i="7"/>
  <c r="L483" i="7"/>
  <c r="L484" i="7"/>
  <c r="AO468" i="7"/>
  <c r="AN468" i="7"/>
  <c r="K468" i="7"/>
  <c r="I468" i="7" s="1"/>
  <c r="L464" i="7"/>
  <c r="L465" i="7"/>
  <c r="AO448" i="7"/>
  <c r="AN448" i="7"/>
  <c r="K448" i="7"/>
  <c r="I448" i="7" s="1"/>
  <c r="L444" i="7"/>
  <c r="L445" i="7"/>
  <c r="AO426" i="7"/>
  <c r="AN426" i="7"/>
  <c r="K426" i="7"/>
  <c r="I426" i="7" s="1"/>
  <c r="L422" i="7"/>
  <c r="L423" i="7"/>
  <c r="AO400" i="7"/>
  <c r="AN400" i="7"/>
  <c r="K400" i="7"/>
  <c r="I400" i="7" s="1"/>
  <c r="L396" i="7"/>
  <c r="L397" i="7"/>
  <c r="AO382" i="7"/>
  <c r="AN382" i="7"/>
  <c r="K382" i="7"/>
  <c r="I382" i="7" s="1"/>
  <c r="L378" i="7"/>
  <c r="L379" i="7"/>
  <c r="AO364" i="7"/>
  <c r="L514" i="7" s="1"/>
  <c r="AN364" i="7"/>
  <c r="K364" i="7"/>
  <c r="I364" i="7" s="1"/>
  <c r="L360" i="7"/>
  <c r="L516" i="7"/>
  <c r="L523" i="7"/>
  <c r="L511" i="7"/>
  <c r="L361" i="7"/>
  <c r="AO314" i="7"/>
  <c r="L310" i="7"/>
  <c r="L311" i="7"/>
  <c r="AO293" i="7"/>
  <c r="L289" i="7"/>
  <c r="L290" i="7"/>
  <c r="AO273" i="7"/>
  <c r="AN273" i="7"/>
  <c r="K273" i="7"/>
  <c r="I273" i="7" s="1"/>
  <c r="L269" i="7"/>
  <c r="L270" i="7"/>
  <c r="AO252" i="7"/>
  <c r="AN252" i="7"/>
  <c r="K252" i="7"/>
  <c r="I252" i="7" s="1"/>
  <c r="L248" i="7"/>
  <c r="L249" i="7"/>
  <c r="AO229" i="7"/>
  <c r="AN229" i="7"/>
  <c r="K229" i="7"/>
  <c r="I229" i="7" s="1"/>
  <c r="L225" i="7"/>
  <c r="L226" i="7"/>
  <c r="AO202" i="7"/>
  <c r="AN202" i="7"/>
  <c r="K202" i="7"/>
  <c r="I202" i="7" s="1"/>
  <c r="L198" i="7"/>
  <c r="L199" i="7"/>
  <c r="AO183" i="7"/>
  <c r="AN183" i="7"/>
  <c r="K183" i="7"/>
  <c r="I183" i="7" s="1"/>
  <c r="L179" i="7"/>
  <c r="L180" i="7"/>
  <c r="AO164" i="7"/>
  <c r="AN164" i="7"/>
  <c r="K164" i="7"/>
  <c r="I164" i="7" s="1"/>
  <c r="L160" i="7"/>
  <c r="L863" i="7"/>
  <c r="L323" i="7"/>
  <c r="L870" i="7"/>
  <c r="L858" i="7"/>
  <c r="L330" i="7"/>
  <c r="L318" i="7"/>
  <c r="L161" i="7"/>
  <c r="AO113" i="7"/>
  <c r="L109" i="7"/>
  <c r="L110" i="7"/>
  <c r="AO93" i="7"/>
  <c r="L89" i="7"/>
  <c r="L90" i="7"/>
  <c r="AO73" i="7"/>
  <c r="L69" i="7"/>
  <c r="K41" i="7"/>
  <c r="L912" i="7"/>
  <c r="L843" i="7"/>
  <c r="L122" i="7"/>
  <c r="K40" i="7"/>
  <c r="L919" i="7"/>
  <c r="L907" i="7"/>
  <c r="L850" i="7"/>
  <c r="L838" i="7"/>
  <c r="L129" i="7"/>
  <c r="L117" i="7"/>
  <c r="L70" i="7"/>
  <c r="DF7" i="3"/>
  <c r="DJ7" i="3" s="1"/>
  <c r="DG7" i="3"/>
  <c r="DH7" i="3"/>
  <c r="DI7" i="3"/>
  <c r="DF6" i="3"/>
  <c r="DJ6" i="3" s="1"/>
  <c r="DG6" i="3"/>
  <c r="DH6" i="3"/>
  <c r="DI6" i="3"/>
  <c r="DF5" i="3"/>
  <c r="DG5" i="3"/>
  <c r="DH5" i="3"/>
  <c r="DI5" i="3"/>
  <c r="DF4" i="3"/>
  <c r="DG4" i="3"/>
  <c r="DH4" i="3"/>
  <c r="DI4" i="3"/>
  <c r="DF3" i="3"/>
  <c r="DG3" i="3"/>
  <c r="DH3" i="3"/>
  <c r="DI3" i="3"/>
  <c r="V62" i="1"/>
  <c r="G60" i="7" s="1"/>
  <c r="DF2" i="3"/>
  <c r="DG2" i="3"/>
  <c r="DH2" i="3"/>
  <c r="DI2" i="3"/>
  <c r="DJ2" i="3" s="1"/>
  <c r="DF1" i="3"/>
  <c r="P62" i="1" s="1"/>
  <c r="DG1" i="3"/>
  <c r="Q62" i="1" s="1"/>
  <c r="DH1" i="3"/>
  <c r="R62" i="1" s="1"/>
  <c r="DI1" i="3"/>
  <c r="AH60" i="1"/>
  <c r="U66" i="1"/>
  <c r="DF15" i="3"/>
  <c r="DJ15" i="3" s="1"/>
  <c r="DG15" i="3"/>
  <c r="DH15" i="3"/>
  <c r="DI15" i="3"/>
  <c r="DF14" i="3"/>
  <c r="DJ14" i="3" s="1"/>
  <c r="DG14" i="3"/>
  <c r="DH14" i="3"/>
  <c r="DI14" i="3"/>
  <c r="DF13" i="3"/>
  <c r="DG13" i="3"/>
  <c r="DH13" i="3"/>
  <c r="DI13" i="3"/>
  <c r="DF12" i="3"/>
  <c r="DG12" i="3"/>
  <c r="DH12" i="3"/>
  <c r="DI12" i="3"/>
  <c r="DF11" i="3"/>
  <c r="DG11" i="3"/>
  <c r="DH11" i="3"/>
  <c r="DI11" i="3"/>
  <c r="DF10" i="3"/>
  <c r="DG10" i="3"/>
  <c r="DH10" i="3"/>
  <c r="DI10" i="3"/>
  <c r="V63" i="1"/>
  <c r="G79" i="7" s="1"/>
  <c r="DF9" i="3"/>
  <c r="DG9" i="3"/>
  <c r="DH9" i="3"/>
  <c r="DI9" i="3"/>
  <c r="DJ9" i="3" s="1"/>
  <c r="DF8" i="3"/>
  <c r="P63" i="1" s="1"/>
  <c r="DG8" i="3"/>
  <c r="Q63" i="1" s="1"/>
  <c r="DH8" i="3"/>
  <c r="R63" i="1" s="1"/>
  <c r="DI8" i="3"/>
  <c r="DF23" i="3"/>
  <c r="DJ23" i="3" s="1"/>
  <c r="DG23" i="3"/>
  <c r="DH23" i="3"/>
  <c r="DI23" i="3"/>
  <c r="DF22" i="3"/>
  <c r="DJ22" i="3" s="1"/>
  <c r="DG22" i="3"/>
  <c r="DH22" i="3"/>
  <c r="DI22" i="3"/>
  <c r="DF21" i="3"/>
  <c r="DG21" i="3"/>
  <c r="DH21" i="3"/>
  <c r="DI21" i="3"/>
  <c r="DF20" i="3"/>
  <c r="DG20" i="3"/>
  <c r="DH20" i="3"/>
  <c r="DI20" i="3"/>
  <c r="DF19" i="3"/>
  <c r="DG19" i="3"/>
  <c r="DH19" i="3"/>
  <c r="DI19" i="3"/>
  <c r="DF18" i="3"/>
  <c r="DG18" i="3"/>
  <c r="DH18" i="3"/>
  <c r="DI18" i="3"/>
  <c r="V64" i="1"/>
  <c r="G99" i="7" s="1"/>
  <c r="DF17" i="3"/>
  <c r="DG17" i="3"/>
  <c r="DH17" i="3"/>
  <c r="DI17" i="3"/>
  <c r="DJ17" i="3" s="1"/>
  <c r="DF16" i="3"/>
  <c r="P64" i="1" s="1"/>
  <c r="DG16" i="3"/>
  <c r="Q64" i="1" s="1"/>
  <c r="DH16" i="3"/>
  <c r="R64" i="1" s="1"/>
  <c r="DI16" i="3"/>
  <c r="T60" i="1"/>
  <c r="F87" i="1"/>
  <c r="T314" i="1"/>
  <c r="W60" i="1"/>
  <c r="F90" i="1"/>
  <c r="W314" i="1"/>
  <c r="AO60" i="1"/>
  <c r="F70" i="1"/>
  <c r="AO314" i="1"/>
  <c r="AP60" i="1"/>
  <c r="F75" i="1"/>
  <c r="AP314" i="1"/>
  <c r="AQ60" i="1"/>
  <c r="F76" i="1"/>
  <c r="AQ314" i="1"/>
  <c r="AT60" i="1"/>
  <c r="F84" i="1"/>
  <c r="AU60" i="1"/>
  <c r="F85" i="1"/>
  <c r="AX60" i="1"/>
  <c r="F73" i="1"/>
  <c r="AX314" i="1"/>
  <c r="AZ60" i="1"/>
  <c r="F77" i="1"/>
  <c r="AZ314" i="1"/>
  <c r="BA60" i="1"/>
  <c r="F86" i="1"/>
  <c r="BA314" i="1"/>
  <c r="BB60" i="1"/>
  <c r="F79" i="1"/>
  <c r="BB314" i="1"/>
  <c r="BC60" i="1"/>
  <c r="F82" i="1"/>
  <c r="BC314" i="1"/>
  <c r="BD60" i="1"/>
  <c r="F91" i="1"/>
  <c r="BD314" i="1"/>
  <c r="DF88" i="3"/>
  <c r="DJ88" i="3" s="1"/>
  <c r="DG88" i="3"/>
  <c r="DH88" i="3"/>
  <c r="DI88" i="3"/>
  <c r="DF87" i="3"/>
  <c r="DJ87" i="3" s="1"/>
  <c r="DG87" i="3"/>
  <c r="DH87" i="3"/>
  <c r="DI87" i="3"/>
  <c r="DF86" i="3"/>
  <c r="DG86" i="3"/>
  <c r="DH86" i="3"/>
  <c r="DI86" i="3"/>
  <c r="DF85" i="3"/>
  <c r="DG85" i="3"/>
  <c r="DH85" i="3"/>
  <c r="DI85" i="3"/>
  <c r="DF84" i="3"/>
  <c r="DG84" i="3"/>
  <c r="DH84" i="3"/>
  <c r="DI84" i="3"/>
  <c r="V106" i="1"/>
  <c r="G280" i="7" s="1"/>
  <c r="DF83" i="3"/>
  <c r="DG83" i="3"/>
  <c r="DH83" i="3"/>
  <c r="DI83" i="3"/>
  <c r="DJ83" i="3" s="1"/>
  <c r="DF82" i="3"/>
  <c r="P106" i="1" s="1"/>
  <c r="DG82" i="3"/>
  <c r="Q106" i="1" s="1"/>
  <c r="DH82" i="3"/>
  <c r="R106" i="1" s="1"/>
  <c r="DI82" i="3"/>
  <c r="AH98" i="1"/>
  <c r="U109" i="1"/>
  <c r="DF97" i="3"/>
  <c r="DJ97" i="3" s="1"/>
  <c r="DG97" i="3"/>
  <c r="DH97" i="3"/>
  <c r="DI97" i="3"/>
  <c r="DF96" i="3"/>
  <c r="DJ96" i="3" s="1"/>
  <c r="DG96" i="3"/>
  <c r="DH96" i="3"/>
  <c r="DI96" i="3"/>
  <c r="DF95" i="3"/>
  <c r="DJ95" i="3" s="1"/>
  <c r="DG95" i="3"/>
  <c r="DH95" i="3"/>
  <c r="DI95" i="3"/>
  <c r="DF94" i="3"/>
  <c r="DJ94" i="3" s="1"/>
  <c r="DG94" i="3"/>
  <c r="DH94" i="3"/>
  <c r="DI94" i="3"/>
  <c r="DF93" i="3"/>
  <c r="DG93" i="3"/>
  <c r="DH93" i="3"/>
  <c r="DI93" i="3"/>
  <c r="DF92" i="3"/>
  <c r="DG92" i="3"/>
  <c r="DH92" i="3"/>
  <c r="DI92" i="3"/>
  <c r="DF91" i="3"/>
  <c r="DG91" i="3"/>
  <c r="DH91" i="3"/>
  <c r="DI91" i="3"/>
  <c r="V107" i="1"/>
  <c r="G300" i="7" s="1"/>
  <c r="DF90" i="3"/>
  <c r="DG90" i="3"/>
  <c r="DH90" i="3"/>
  <c r="DI90" i="3"/>
  <c r="DJ90" i="3" s="1"/>
  <c r="DF89" i="3"/>
  <c r="P107" i="1" s="1"/>
  <c r="DG89" i="3"/>
  <c r="Q107" i="1" s="1"/>
  <c r="DH89" i="3"/>
  <c r="R107" i="1" s="1"/>
  <c r="DI89" i="3"/>
  <c r="T98" i="1"/>
  <c r="F130" i="1"/>
  <c r="W98" i="1"/>
  <c r="F133" i="1"/>
  <c r="AO98" i="1"/>
  <c r="F113" i="1"/>
  <c r="AP98" i="1"/>
  <c r="F118" i="1"/>
  <c r="AQ98" i="1"/>
  <c r="F119" i="1"/>
  <c r="AS98" i="1"/>
  <c r="F126" i="1"/>
  <c r="AU98" i="1"/>
  <c r="F128" i="1"/>
  <c r="AX98" i="1"/>
  <c r="F116" i="1"/>
  <c r="AZ98" i="1"/>
  <c r="F120" i="1"/>
  <c r="BA98" i="1"/>
  <c r="F129" i="1"/>
  <c r="BB98" i="1"/>
  <c r="F122" i="1"/>
  <c r="BC98" i="1"/>
  <c r="F125" i="1"/>
  <c r="BD98" i="1"/>
  <c r="F134" i="1"/>
  <c r="DF161" i="3"/>
  <c r="DJ161" i="3" s="1"/>
  <c r="DG161" i="3"/>
  <c r="DH161" i="3"/>
  <c r="DI161" i="3"/>
  <c r="DF160" i="3"/>
  <c r="DJ160" i="3" s="1"/>
  <c r="DG160" i="3"/>
  <c r="DH160" i="3"/>
  <c r="DI160" i="3"/>
  <c r="DF159" i="3"/>
  <c r="DG159" i="3"/>
  <c r="DH159" i="3"/>
  <c r="DI159" i="3"/>
  <c r="DF158" i="3"/>
  <c r="DG158" i="3"/>
  <c r="DH158" i="3"/>
  <c r="DI158" i="3"/>
  <c r="DF157" i="3"/>
  <c r="DG157" i="3"/>
  <c r="DH157" i="3"/>
  <c r="DI157" i="3"/>
  <c r="V149" i="1"/>
  <c r="G474" i="7" s="1"/>
  <c r="DF156" i="3"/>
  <c r="DG156" i="3"/>
  <c r="DH156" i="3"/>
  <c r="DI156" i="3"/>
  <c r="DJ156" i="3" s="1"/>
  <c r="DF155" i="3"/>
  <c r="P149" i="1" s="1"/>
  <c r="DG155" i="3"/>
  <c r="Q149" i="1" s="1"/>
  <c r="DH155" i="3"/>
  <c r="R149" i="1" s="1"/>
  <c r="DI155" i="3"/>
  <c r="AH141" i="1"/>
  <c r="U152" i="1"/>
  <c r="DF170" i="3"/>
  <c r="DJ170" i="3" s="1"/>
  <c r="DG170" i="3"/>
  <c r="DH170" i="3"/>
  <c r="DI170" i="3"/>
  <c r="DF169" i="3"/>
  <c r="DJ169" i="3" s="1"/>
  <c r="DG169" i="3"/>
  <c r="DH169" i="3"/>
  <c r="DI169" i="3"/>
  <c r="DF168" i="3"/>
  <c r="DJ168" i="3" s="1"/>
  <c r="DG168" i="3"/>
  <c r="DH168" i="3"/>
  <c r="DI168" i="3"/>
  <c r="DF167" i="3"/>
  <c r="DJ167" i="3" s="1"/>
  <c r="DG167" i="3"/>
  <c r="DH167" i="3"/>
  <c r="DI167" i="3"/>
  <c r="DF166" i="3"/>
  <c r="DG166" i="3"/>
  <c r="DH166" i="3"/>
  <c r="DI166" i="3"/>
  <c r="DF165" i="3"/>
  <c r="DG165" i="3"/>
  <c r="DH165" i="3"/>
  <c r="DI165" i="3"/>
  <c r="DF164" i="3"/>
  <c r="DG164" i="3"/>
  <c r="DH164" i="3"/>
  <c r="DI164" i="3"/>
  <c r="V150" i="1"/>
  <c r="G493" i="7" s="1"/>
  <c r="DF163" i="3"/>
  <c r="DG163" i="3"/>
  <c r="DH163" i="3"/>
  <c r="DI163" i="3"/>
  <c r="DJ163" i="3" s="1"/>
  <c r="DF162" i="3"/>
  <c r="P150" i="1" s="1"/>
  <c r="DG162" i="3"/>
  <c r="Q150" i="1" s="1"/>
  <c r="DH162" i="3"/>
  <c r="R150" i="1" s="1"/>
  <c r="DI162" i="3"/>
  <c r="T141" i="1"/>
  <c r="F173" i="1"/>
  <c r="W141" i="1"/>
  <c r="F176" i="1"/>
  <c r="AO141" i="1"/>
  <c r="F156" i="1"/>
  <c r="AP141" i="1"/>
  <c r="F161" i="1"/>
  <c r="AQ141" i="1"/>
  <c r="F162" i="1"/>
  <c r="AS141" i="1"/>
  <c r="F169" i="1"/>
  <c r="AU141" i="1"/>
  <c r="F171" i="1"/>
  <c r="AX141" i="1"/>
  <c r="F159" i="1"/>
  <c r="AZ141" i="1"/>
  <c r="F163" i="1"/>
  <c r="BA141" i="1"/>
  <c r="F172" i="1"/>
  <c r="BB141" i="1"/>
  <c r="F165" i="1"/>
  <c r="BC141" i="1"/>
  <c r="F168" i="1"/>
  <c r="BD141" i="1"/>
  <c r="F177" i="1"/>
  <c r="GM186" i="1"/>
  <c r="AB190" i="1"/>
  <c r="CB184" i="1"/>
  <c r="AS190" i="1"/>
  <c r="P184" i="1"/>
  <c r="F193" i="1"/>
  <c r="Q184" i="1"/>
  <c r="F202" i="1"/>
  <c r="R184" i="1"/>
  <c r="F204" i="1"/>
  <c r="S184" i="1"/>
  <c r="F205" i="1"/>
  <c r="T184" i="1"/>
  <c r="F211" i="1"/>
  <c r="U184" i="1"/>
  <c r="F212" i="1"/>
  <c r="V184" i="1"/>
  <c r="F213" i="1"/>
  <c r="W184" i="1"/>
  <c r="F214" i="1"/>
  <c r="X184" i="1"/>
  <c r="F216" i="1"/>
  <c r="Y184" i="1"/>
  <c r="F217" i="1"/>
  <c r="AO184" i="1"/>
  <c r="F194" i="1"/>
  <c r="AP184" i="1"/>
  <c r="F199" i="1"/>
  <c r="AQ184" i="1"/>
  <c r="F200" i="1"/>
  <c r="AU184" i="1"/>
  <c r="F209" i="1"/>
  <c r="AV184" i="1"/>
  <c r="F195" i="1"/>
  <c r="AW184" i="1"/>
  <c r="F196" i="1"/>
  <c r="AX184" i="1"/>
  <c r="F197" i="1"/>
  <c r="AY184" i="1"/>
  <c r="F198" i="1"/>
  <c r="AZ184" i="1"/>
  <c r="F201" i="1"/>
  <c r="BA184" i="1"/>
  <c r="F210" i="1"/>
  <c r="BB184" i="1"/>
  <c r="F203" i="1"/>
  <c r="BC184" i="1"/>
  <c r="F206" i="1"/>
  <c r="BD184" i="1"/>
  <c r="F215" i="1"/>
  <c r="GM224" i="1"/>
  <c r="AB229" i="1"/>
  <c r="P222" i="1"/>
  <c r="F232" i="1"/>
  <c r="Q222" i="1"/>
  <c r="F241" i="1"/>
  <c r="R222" i="1"/>
  <c r="F243" i="1"/>
  <c r="S222" i="1"/>
  <c r="F244" i="1"/>
  <c r="T222" i="1"/>
  <c r="F250" i="1"/>
  <c r="U222" i="1"/>
  <c r="F251" i="1"/>
  <c r="V222" i="1"/>
  <c r="F252" i="1"/>
  <c r="W222" i="1"/>
  <c r="F253" i="1"/>
  <c r="X222" i="1"/>
  <c r="F255" i="1"/>
  <c r="Y222" i="1"/>
  <c r="F256" i="1"/>
  <c r="AO222" i="1"/>
  <c r="F233" i="1"/>
  <c r="AP222" i="1"/>
  <c r="F238" i="1"/>
  <c r="AQ222" i="1"/>
  <c r="F239" i="1"/>
  <c r="AT222" i="1"/>
  <c r="F247" i="1"/>
  <c r="AU222" i="1"/>
  <c r="F248" i="1"/>
  <c r="AV222" i="1"/>
  <c r="F234" i="1"/>
  <c r="AW222" i="1"/>
  <c r="F235" i="1"/>
  <c r="AX222" i="1"/>
  <c r="F236" i="1"/>
  <c r="AY222" i="1"/>
  <c r="F237" i="1"/>
  <c r="AZ222" i="1"/>
  <c r="F240" i="1"/>
  <c r="BA222" i="1"/>
  <c r="F249" i="1"/>
  <c r="BB222" i="1"/>
  <c r="F242" i="1"/>
  <c r="BC222" i="1"/>
  <c r="F245" i="1"/>
  <c r="BD222" i="1"/>
  <c r="F254" i="1"/>
  <c r="DF206" i="3"/>
  <c r="DG206" i="3"/>
  <c r="DH206" i="3"/>
  <c r="DI206" i="3"/>
  <c r="DJ206" i="3" s="1"/>
  <c r="DF205" i="3"/>
  <c r="P281" i="1" s="1"/>
  <c r="DG205" i="3"/>
  <c r="Q281" i="1" s="1"/>
  <c r="AD284" i="1" s="1"/>
  <c r="DH205" i="3"/>
  <c r="R281" i="1" s="1"/>
  <c r="AE284" i="1" s="1"/>
  <c r="DI205" i="3"/>
  <c r="U281" i="1"/>
  <c r="T261" i="1"/>
  <c r="F305" i="1"/>
  <c r="V261" i="1"/>
  <c r="F307" i="1"/>
  <c r="G829" i="7" s="1"/>
  <c r="W261" i="1"/>
  <c r="F308" i="1"/>
  <c r="AO261" i="1"/>
  <c r="F288" i="1"/>
  <c r="AP261" i="1"/>
  <c r="F293" i="1"/>
  <c r="AQ261" i="1"/>
  <c r="F294" i="1"/>
  <c r="AS261" i="1"/>
  <c r="F301" i="1"/>
  <c r="AT261" i="1"/>
  <c r="F302" i="1"/>
  <c r="AX261" i="1"/>
  <c r="F291" i="1"/>
  <c r="AZ261" i="1"/>
  <c r="F295" i="1"/>
  <c r="BA261" i="1"/>
  <c r="F304" i="1"/>
  <c r="BB261" i="1"/>
  <c r="F297" i="1"/>
  <c r="BC261" i="1"/>
  <c r="F300" i="1"/>
  <c r="BD261" i="1"/>
  <c r="F309" i="1"/>
  <c r="AH284" i="1" l="1"/>
  <c r="G783" i="7"/>
  <c r="L910" i="7"/>
  <c r="L908" i="7" s="1"/>
  <c r="L905" i="7" s="1"/>
  <c r="L841" i="7"/>
  <c r="L839" i="7" s="1"/>
  <c r="L836" i="7" s="1"/>
  <c r="L120" i="7"/>
  <c r="L118" i="7" s="1"/>
  <c r="L115" i="7" s="1"/>
  <c r="L861" i="7"/>
  <c r="L859" i="7" s="1"/>
  <c r="L856" i="7" s="1"/>
  <c r="L321" i="7"/>
  <c r="L319" i="7" s="1"/>
  <c r="L316" i="7" s="1"/>
  <c r="L512" i="7"/>
  <c r="L509" i="7" s="1"/>
  <c r="BU629" i="7"/>
  <c r="BV629" i="7" s="1"/>
  <c r="BR629" i="7"/>
  <c r="I629" i="7"/>
  <c r="AH261" i="1"/>
  <c r="U284" i="1"/>
  <c r="DJ205" i="3"/>
  <c r="S281" i="1"/>
  <c r="AE261" i="1"/>
  <c r="R284" i="1"/>
  <c r="AD261" i="1"/>
  <c r="Q284" i="1"/>
  <c r="CP281" i="1"/>
  <c r="O281" i="1" s="1"/>
  <c r="AC284" i="1"/>
  <c r="AB222" i="1"/>
  <c r="O229" i="1"/>
  <c r="GN224" i="1"/>
  <c r="CB229" i="1" s="1"/>
  <c r="CA229" i="1"/>
  <c r="AS184" i="1"/>
  <c r="F207" i="1"/>
  <c r="AB184" i="1"/>
  <c r="O190" i="1"/>
  <c r="GO186" i="1"/>
  <c r="CC190" i="1" s="1"/>
  <c r="CA190" i="1"/>
  <c r="DJ162" i="3"/>
  <c r="S150" i="1"/>
  <c r="CP150" i="1"/>
  <c r="O150" i="1" s="1"/>
  <c r="DJ164" i="3"/>
  <c r="DJ165" i="3"/>
  <c r="DJ166" i="3"/>
  <c r="U141" i="1"/>
  <c r="F174" i="1"/>
  <c r="G536" i="7" s="1"/>
  <c r="DJ155" i="3"/>
  <c r="S149" i="1"/>
  <c r="AE152" i="1"/>
  <c r="AD152" i="1"/>
  <c r="CP149" i="1"/>
  <c r="O149" i="1" s="1"/>
  <c r="AC152" i="1"/>
  <c r="AI152" i="1"/>
  <c r="DJ157" i="3"/>
  <c r="DJ158" i="3"/>
  <c r="DJ159" i="3"/>
  <c r="DJ89" i="3"/>
  <c r="S107" i="1"/>
  <c r="CP107" i="1"/>
  <c r="O107" i="1" s="1"/>
  <c r="DJ91" i="3"/>
  <c r="DJ92" i="3"/>
  <c r="DJ93" i="3"/>
  <c r="U98" i="1"/>
  <c r="F131" i="1"/>
  <c r="G343" i="7" s="1"/>
  <c r="DJ82" i="3"/>
  <c r="S106" i="1"/>
  <c r="AE109" i="1"/>
  <c r="AD109" i="1"/>
  <c r="CP106" i="1"/>
  <c r="O106" i="1" s="1"/>
  <c r="AC109" i="1"/>
  <c r="AI109" i="1"/>
  <c r="DJ84" i="3"/>
  <c r="DJ85" i="3"/>
  <c r="DJ86" i="3"/>
  <c r="BD56" i="1"/>
  <c r="F339" i="1"/>
  <c r="BD347" i="1"/>
  <c r="BC56" i="1"/>
  <c r="F330" i="1"/>
  <c r="BC347" i="1"/>
  <c r="BB56" i="1"/>
  <c r="F327" i="1"/>
  <c r="BB347" i="1"/>
  <c r="BA56" i="1"/>
  <c r="F334" i="1"/>
  <c r="BA347" i="1"/>
  <c r="AZ56" i="1"/>
  <c r="F325" i="1"/>
  <c r="AZ347" i="1"/>
  <c r="AX56" i="1"/>
  <c r="F321" i="1"/>
  <c r="AX347" i="1"/>
  <c r="AQ56" i="1"/>
  <c r="F324" i="1"/>
  <c r="AQ347" i="1"/>
  <c r="AP56" i="1"/>
  <c r="F323" i="1"/>
  <c r="AP347" i="1"/>
  <c r="AO56" i="1"/>
  <c r="F318" i="1"/>
  <c r="AO347" i="1"/>
  <c r="W56" i="1"/>
  <c r="F338" i="1"/>
  <c r="W347" i="1"/>
  <c r="T56" i="1"/>
  <c r="F335" i="1"/>
  <c r="T347" i="1"/>
  <c r="DJ16" i="3"/>
  <c r="S64" i="1"/>
  <c r="CP64" i="1"/>
  <c r="O64" i="1" s="1"/>
  <c r="DJ18" i="3"/>
  <c r="DJ19" i="3"/>
  <c r="DJ20" i="3"/>
  <c r="DJ21" i="3"/>
  <c r="DJ8" i="3"/>
  <c r="S63" i="1"/>
  <c r="CP63" i="1"/>
  <c r="O63" i="1" s="1"/>
  <c r="DJ10" i="3"/>
  <c r="DJ11" i="3"/>
  <c r="DJ12" i="3"/>
  <c r="DJ13" i="3"/>
  <c r="U60" i="1"/>
  <c r="F88" i="1"/>
  <c r="G142" i="7" s="1"/>
  <c r="U314" i="1"/>
  <c r="DJ1" i="3"/>
  <c r="S62" i="1"/>
  <c r="AE66" i="1"/>
  <c r="AD66" i="1"/>
  <c r="CP62" i="1"/>
  <c r="O62" i="1" s="1"/>
  <c r="AC66" i="1"/>
  <c r="AI66" i="1"/>
  <c r="DJ3" i="3"/>
  <c r="DJ4" i="3"/>
  <c r="DJ5" i="3"/>
  <c r="G16" i="2" l="1"/>
  <c r="G18" i="2" s="1"/>
  <c r="AI60" i="1"/>
  <c r="V66" i="1"/>
  <c r="AC60" i="1"/>
  <c r="P66" i="1"/>
  <c r="CE66" i="1"/>
  <c r="CF66" i="1"/>
  <c r="CH66" i="1"/>
  <c r="AB66" i="1"/>
  <c r="AD60" i="1"/>
  <c r="Q66" i="1"/>
  <c r="AE60" i="1"/>
  <c r="R66" i="1"/>
  <c r="CY62" i="1"/>
  <c r="X62" i="1" s="1"/>
  <c r="AZ73" i="7" s="1"/>
  <c r="CZ62" i="1"/>
  <c r="Y62" i="1" s="1"/>
  <c r="BA73" i="7" s="1"/>
  <c r="AF66" i="1"/>
  <c r="U56" i="1"/>
  <c r="F336" i="1"/>
  <c r="U347" i="1"/>
  <c r="CY63" i="1"/>
  <c r="X63" i="1" s="1"/>
  <c r="AZ93" i="7" s="1"/>
  <c r="L91" i="7" s="1"/>
  <c r="CZ63" i="1"/>
  <c r="Y63" i="1" s="1"/>
  <c r="BA93" i="7" s="1"/>
  <c r="L92" i="7" s="1"/>
  <c r="CY64" i="1"/>
  <c r="X64" i="1" s="1"/>
  <c r="AZ113" i="7" s="1"/>
  <c r="L111" i="7" s="1"/>
  <c r="CZ64" i="1"/>
  <c r="Y64" i="1" s="1"/>
  <c r="BA113" i="7" s="1"/>
  <c r="L112" i="7" s="1"/>
  <c r="T18" i="1"/>
  <c r="F368" i="1"/>
  <c r="W18" i="1"/>
  <c r="F371" i="1"/>
  <c r="AO18" i="1"/>
  <c r="F351" i="1"/>
  <c r="AP18" i="1"/>
  <c r="F356" i="1"/>
  <c r="AQ18" i="1"/>
  <c r="F357" i="1"/>
  <c r="AX18" i="1"/>
  <c r="F354" i="1"/>
  <c r="AZ18" i="1"/>
  <c r="F358" i="1"/>
  <c r="BA18" i="1"/>
  <c r="F367" i="1"/>
  <c r="BB18" i="1"/>
  <c r="F360" i="1"/>
  <c r="BC18" i="1"/>
  <c r="F363" i="1"/>
  <c r="BD18" i="1"/>
  <c r="F372" i="1"/>
  <c r="AI98" i="1"/>
  <c r="V109" i="1"/>
  <c r="AC98" i="1"/>
  <c r="P109" i="1"/>
  <c r="CE109" i="1"/>
  <c r="CF109" i="1"/>
  <c r="CH109" i="1"/>
  <c r="AB109" i="1"/>
  <c r="AD98" i="1"/>
  <c r="Q109" i="1"/>
  <c r="AE98" i="1"/>
  <c r="R109" i="1"/>
  <c r="CY106" i="1"/>
  <c r="X106" i="1" s="1"/>
  <c r="AZ293" i="7" s="1"/>
  <c r="CZ106" i="1"/>
  <c r="Y106" i="1" s="1"/>
  <c r="BA293" i="7" s="1"/>
  <c r="AF109" i="1"/>
  <c r="CY107" i="1"/>
  <c r="X107" i="1" s="1"/>
  <c r="AZ314" i="7" s="1"/>
  <c r="L312" i="7" s="1"/>
  <c r="CZ107" i="1"/>
  <c r="Y107" i="1" s="1"/>
  <c r="BA314" i="7" s="1"/>
  <c r="L313" i="7" s="1"/>
  <c r="AI141" i="1"/>
  <c r="V152" i="1"/>
  <c r="AC141" i="1"/>
  <c r="P152" i="1"/>
  <c r="CE152" i="1"/>
  <c r="CF152" i="1"/>
  <c r="CH152" i="1"/>
  <c r="AB152" i="1"/>
  <c r="AD141" i="1"/>
  <c r="Q152" i="1"/>
  <c r="AE141" i="1"/>
  <c r="R152" i="1"/>
  <c r="CY149" i="1"/>
  <c r="X149" i="1" s="1"/>
  <c r="AZ487" i="7" s="1"/>
  <c r="CZ149" i="1"/>
  <c r="Y149" i="1" s="1"/>
  <c r="BA487" i="7" s="1"/>
  <c r="AF152" i="1"/>
  <c r="CY150" i="1"/>
  <c r="X150" i="1" s="1"/>
  <c r="AZ507" i="7" s="1"/>
  <c r="L505" i="7" s="1"/>
  <c r="CZ150" i="1"/>
  <c r="Y150" i="1" s="1"/>
  <c r="BA507" i="7" s="1"/>
  <c r="L506" i="7" s="1"/>
  <c r="CA184" i="1"/>
  <c r="AR190" i="1"/>
  <c r="CC184" i="1"/>
  <c r="AT190" i="1"/>
  <c r="O184" i="1"/>
  <c r="F192" i="1"/>
  <c r="CA222" i="1"/>
  <c r="AR229" i="1"/>
  <c r="CB222" i="1"/>
  <c r="AS229" i="1"/>
  <c r="O222" i="1"/>
  <c r="F231" i="1"/>
  <c r="AC261" i="1"/>
  <c r="P284" i="1"/>
  <c r="CE284" i="1"/>
  <c r="CF284" i="1"/>
  <c r="CH284" i="1"/>
  <c r="AB284" i="1"/>
  <c r="Q261" i="1"/>
  <c r="F296" i="1"/>
  <c r="R261" i="1"/>
  <c r="F298" i="1"/>
  <c r="CY281" i="1"/>
  <c r="X281" i="1" s="1"/>
  <c r="AZ790" i="7" s="1"/>
  <c r="CZ281" i="1"/>
  <c r="Y281" i="1" s="1"/>
  <c r="AF284" i="1"/>
  <c r="U261" i="1"/>
  <c r="F306" i="1"/>
  <c r="G828" i="7" s="1"/>
  <c r="AL284" i="1" l="1"/>
  <c r="BA790" i="7"/>
  <c r="L788" i="7"/>
  <c r="L900" i="7"/>
  <c r="L816" i="7"/>
  <c r="AN507" i="7"/>
  <c r="K507" i="7"/>
  <c r="I507" i="7" s="1"/>
  <c r="L486" i="7"/>
  <c r="L525" i="7"/>
  <c r="L485" i="7"/>
  <c r="L524" i="7"/>
  <c r="L532" i="7" s="1"/>
  <c r="AN314" i="7"/>
  <c r="K314" i="7"/>
  <c r="I314" i="7" s="1"/>
  <c r="L292" i="7"/>
  <c r="L872" i="7"/>
  <c r="L332" i="7"/>
  <c r="L291" i="7"/>
  <c r="L871" i="7"/>
  <c r="L854" i="7" s="1"/>
  <c r="L331" i="7"/>
  <c r="L339" i="7" s="1"/>
  <c r="AN113" i="7"/>
  <c r="K113" i="7"/>
  <c r="I113" i="7" s="1"/>
  <c r="AN93" i="7"/>
  <c r="K93" i="7"/>
  <c r="I93" i="7" s="1"/>
  <c r="K42" i="7"/>
  <c r="G930" i="7"/>
  <c r="L921" i="7"/>
  <c r="L852" i="7"/>
  <c r="L131" i="7"/>
  <c r="L72" i="7"/>
  <c r="L920" i="7"/>
  <c r="L851" i="7"/>
  <c r="L834" i="7" s="1"/>
  <c r="L130" i="7"/>
  <c r="L138" i="7" s="1"/>
  <c r="L71" i="7"/>
  <c r="AF261" i="1"/>
  <c r="S284" i="1"/>
  <c r="AL261" i="1"/>
  <c r="Y284" i="1"/>
  <c r="AK284" i="1"/>
  <c r="GM281" i="1"/>
  <c r="AB261" i="1"/>
  <c r="O284" i="1"/>
  <c r="CH261" i="1"/>
  <c r="AY284" i="1"/>
  <c r="CF261" i="1"/>
  <c r="AW284" i="1"/>
  <c r="CE261" i="1"/>
  <c r="AV284" i="1"/>
  <c r="P261" i="1"/>
  <c r="F287" i="1"/>
  <c r="AS222" i="1"/>
  <c r="F246" i="1"/>
  <c r="AR222" i="1"/>
  <c r="F257" i="1"/>
  <c r="AT184" i="1"/>
  <c r="F208" i="1"/>
  <c r="AR184" i="1"/>
  <c r="F218" i="1"/>
  <c r="GM150" i="1"/>
  <c r="GO150" i="1" s="1"/>
  <c r="AF141" i="1"/>
  <c r="S152" i="1"/>
  <c r="AL152" i="1"/>
  <c r="AK152" i="1"/>
  <c r="GM149" i="1"/>
  <c r="R141" i="1"/>
  <c r="F166" i="1"/>
  <c r="Q141" i="1"/>
  <c r="F164" i="1"/>
  <c r="AB141" i="1"/>
  <c r="O152" i="1"/>
  <c r="CH141" i="1"/>
  <c r="AY152" i="1"/>
  <c r="CF141" i="1"/>
  <c r="AW152" i="1"/>
  <c r="CE141" i="1"/>
  <c r="AV152" i="1"/>
  <c r="P141" i="1"/>
  <c r="F155" i="1"/>
  <c r="V141" i="1"/>
  <c r="F175" i="1"/>
  <c r="G537" i="7" s="1"/>
  <c r="GM107" i="1"/>
  <c r="GO107" i="1" s="1"/>
  <c r="AF98" i="1"/>
  <c r="S109" i="1"/>
  <c r="AL109" i="1"/>
  <c r="AK109" i="1"/>
  <c r="GM106" i="1"/>
  <c r="R98" i="1"/>
  <c r="F123" i="1"/>
  <c r="Q98" i="1"/>
  <c r="F121" i="1"/>
  <c r="AB98" i="1"/>
  <c r="O109" i="1"/>
  <c r="CH98" i="1"/>
  <c r="AY109" i="1"/>
  <c r="CF98" i="1"/>
  <c r="AW109" i="1"/>
  <c r="CE98" i="1"/>
  <c r="AV109" i="1"/>
  <c r="P98" i="1"/>
  <c r="F112" i="1"/>
  <c r="V98" i="1"/>
  <c r="F132" i="1"/>
  <c r="G344" i="7" s="1"/>
  <c r="GM64" i="1"/>
  <c r="GN64" i="1" s="1"/>
  <c r="GM63" i="1"/>
  <c r="GN63" i="1" s="1"/>
  <c r="U18" i="1"/>
  <c r="F369" i="1"/>
  <c r="AF60" i="1"/>
  <c r="S66" i="1"/>
  <c r="AL66" i="1"/>
  <c r="AK66" i="1"/>
  <c r="GM62" i="1"/>
  <c r="R60" i="1"/>
  <c r="F80" i="1"/>
  <c r="R314" i="1"/>
  <c r="Q60" i="1"/>
  <c r="F78" i="1"/>
  <c r="Q314" i="1"/>
  <c r="AB60" i="1"/>
  <c r="O66" i="1"/>
  <c r="CH60" i="1"/>
  <c r="AY66" i="1"/>
  <c r="CF60" i="1"/>
  <c r="AW66" i="1"/>
  <c r="CE60" i="1"/>
  <c r="AV66" i="1"/>
  <c r="P60" i="1"/>
  <c r="F69" i="1"/>
  <c r="P314" i="1"/>
  <c r="V60" i="1"/>
  <c r="F89" i="1"/>
  <c r="G143" i="7" s="1"/>
  <c r="V314" i="1"/>
  <c r="AN73" i="7" l="1"/>
  <c r="K73" i="7"/>
  <c r="I73" i="7" s="1"/>
  <c r="AN293" i="7"/>
  <c r="K293" i="7"/>
  <c r="I293" i="7" s="1"/>
  <c r="AN487" i="7"/>
  <c r="K487" i="7"/>
  <c r="I487" i="7" s="1"/>
  <c r="L789" i="7"/>
  <c r="L901" i="7"/>
  <c r="L817" i="7"/>
  <c r="L824" i="7" s="1"/>
  <c r="L933" i="7" s="1"/>
  <c r="L935" i="7" s="1"/>
  <c r="L936" i="7" s="1"/>
  <c r="L937" i="7" s="1"/>
  <c r="V56" i="1"/>
  <c r="F337" i="1"/>
  <c r="V347" i="1"/>
  <c r="P56" i="1"/>
  <c r="F317" i="1"/>
  <c r="P347" i="1"/>
  <c r="AV60" i="1"/>
  <c r="F71" i="1"/>
  <c r="AV314" i="1"/>
  <c r="AW60" i="1"/>
  <c r="F72" i="1"/>
  <c r="AW314" i="1"/>
  <c r="AY60" i="1"/>
  <c r="F74" i="1"/>
  <c r="AY314" i="1"/>
  <c r="O60" i="1"/>
  <c r="F68" i="1"/>
  <c r="O314" i="1"/>
  <c r="Q56" i="1"/>
  <c r="F326" i="1"/>
  <c r="Q347" i="1"/>
  <c r="R56" i="1"/>
  <c r="F328" i="1"/>
  <c r="R347" i="1"/>
  <c r="GN62" i="1"/>
  <c r="CB66" i="1" s="1"/>
  <c r="CA66" i="1"/>
  <c r="AK60" i="1"/>
  <c r="X66" i="1"/>
  <c r="AL60" i="1"/>
  <c r="Y66" i="1"/>
  <c r="S60" i="1"/>
  <c r="F81" i="1"/>
  <c r="S314" i="1"/>
  <c r="AV98" i="1"/>
  <c r="F114" i="1"/>
  <c r="AW98" i="1"/>
  <c r="F115" i="1"/>
  <c r="AY98" i="1"/>
  <c r="F117" i="1"/>
  <c r="O98" i="1"/>
  <c r="F111" i="1"/>
  <c r="GO106" i="1"/>
  <c r="CC109" i="1" s="1"/>
  <c r="CA109" i="1"/>
  <c r="AK98" i="1"/>
  <c r="X109" i="1"/>
  <c r="AL98" i="1"/>
  <c r="Y109" i="1"/>
  <c r="S98" i="1"/>
  <c r="F124" i="1"/>
  <c r="AV141" i="1"/>
  <c r="F157" i="1"/>
  <c r="AW141" i="1"/>
  <c r="F158" i="1"/>
  <c r="AY141" i="1"/>
  <c r="F160" i="1"/>
  <c r="O141" i="1"/>
  <c r="F154" i="1"/>
  <c r="GO149" i="1"/>
  <c r="CC152" i="1" s="1"/>
  <c r="CA152" i="1"/>
  <c r="AK141" i="1"/>
  <c r="X152" i="1"/>
  <c r="AL141" i="1"/>
  <c r="Y152" i="1"/>
  <c r="S141" i="1"/>
  <c r="F167" i="1"/>
  <c r="AV261" i="1"/>
  <c r="F289" i="1"/>
  <c r="AW261" i="1"/>
  <c r="F290" i="1"/>
  <c r="AY261" i="1"/>
  <c r="F292" i="1"/>
  <c r="O261" i="1"/>
  <c r="F286" i="1"/>
  <c r="GP281" i="1"/>
  <c r="CD284" i="1" s="1"/>
  <c r="CA284" i="1"/>
  <c r="AK261" i="1"/>
  <c r="X284" i="1"/>
  <c r="Y261" i="1"/>
  <c r="F311" i="1"/>
  <c r="S261" i="1"/>
  <c r="F299" i="1"/>
  <c r="K43" i="7" l="1"/>
  <c r="G931" i="7"/>
  <c r="L883" i="7"/>
  <c r="L879" i="7"/>
  <c r="AN790" i="7"/>
  <c r="K790" i="7"/>
  <c r="X261" i="1"/>
  <c r="F310" i="1"/>
  <c r="CA261" i="1"/>
  <c r="AR284" i="1"/>
  <c r="CD261" i="1"/>
  <c r="AU284" i="1"/>
  <c r="Y141" i="1"/>
  <c r="F179" i="1"/>
  <c r="X141" i="1"/>
  <c r="F178" i="1"/>
  <c r="CA141" i="1"/>
  <c r="AR152" i="1"/>
  <c r="CC141" i="1"/>
  <c r="AT152" i="1"/>
  <c r="Y98" i="1"/>
  <c r="F136" i="1"/>
  <c r="X98" i="1"/>
  <c r="F135" i="1"/>
  <c r="CA98" i="1"/>
  <c r="AR109" i="1"/>
  <c r="CC98" i="1"/>
  <c r="AT109" i="1"/>
  <c r="S56" i="1"/>
  <c r="F329" i="1"/>
  <c r="J16" i="2" s="1"/>
  <c r="J18" i="2" s="1"/>
  <c r="S347" i="1"/>
  <c r="Y60" i="1"/>
  <c r="F93" i="1"/>
  <c r="Y314" i="1"/>
  <c r="X60" i="1"/>
  <c r="F92" i="1"/>
  <c r="X314" i="1"/>
  <c r="CA60" i="1"/>
  <c r="AR66" i="1"/>
  <c r="CB60" i="1"/>
  <c r="AS66" i="1"/>
  <c r="R18" i="1"/>
  <c r="F361" i="1"/>
  <c r="Q18" i="1"/>
  <c r="F359" i="1"/>
  <c r="O56" i="1"/>
  <c r="F316" i="1"/>
  <c r="O347" i="1"/>
  <c r="AY56" i="1"/>
  <c r="F322" i="1"/>
  <c r="AY347" i="1"/>
  <c r="AW56" i="1"/>
  <c r="F320" i="1"/>
  <c r="AW347" i="1"/>
  <c r="AV56" i="1"/>
  <c r="F319" i="1"/>
  <c r="AV347" i="1"/>
  <c r="P18" i="1"/>
  <c r="F350" i="1"/>
  <c r="V18" i="1"/>
  <c r="F370" i="1"/>
  <c r="BU790" i="7" l="1"/>
  <c r="BV790" i="7" s="1"/>
  <c r="BR790" i="7"/>
  <c r="I790" i="7"/>
  <c r="L926" i="7"/>
  <c r="L903" i="7"/>
  <c r="AV18" i="1"/>
  <c r="F352" i="1"/>
  <c r="AW18" i="1"/>
  <c r="F353" i="1"/>
  <c r="AY18" i="1"/>
  <c r="F355" i="1"/>
  <c r="O18" i="1"/>
  <c r="F349" i="1"/>
  <c r="AS60" i="1"/>
  <c r="F83" i="1"/>
  <c r="AS314" i="1"/>
  <c r="AR60" i="1"/>
  <c r="F94" i="1"/>
  <c r="AR314" i="1"/>
  <c r="X56" i="1"/>
  <c r="F340" i="1"/>
  <c r="X347" i="1"/>
  <c r="Y56" i="1"/>
  <c r="F341" i="1"/>
  <c r="Y347" i="1"/>
  <c r="S18" i="1"/>
  <c r="F362" i="1"/>
  <c r="AT98" i="1"/>
  <c r="F127" i="1"/>
  <c r="AT314" i="1"/>
  <c r="AR98" i="1"/>
  <c r="F137" i="1"/>
  <c r="AT141" i="1"/>
  <c r="F170" i="1"/>
  <c r="AR141" i="1"/>
  <c r="F180" i="1"/>
  <c r="AU261" i="1"/>
  <c r="F303" i="1"/>
  <c r="AU314" i="1"/>
  <c r="AR261" i="1"/>
  <c r="F312" i="1"/>
  <c r="AU56" i="1" l="1"/>
  <c r="F333" i="1"/>
  <c r="AU347" i="1"/>
  <c r="AT56" i="1"/>
  <c r="F332" i="1"/>
  <c r="AT347" i="1"/>
  <c r="Y18" i="1"/>
  <c r="F374" i="1"/>
  <c r="X18" i="1"/>
  <c r="F373" i="1"/>
  <c r="AR56" i="1"/>
  <c r="F342" i="1"/>
  <c r="AR347" i="1"/>
  <c r="F343" i="1"/>
  <c r="F344" i="1" s="1"/>
  <c r="F345" i="1" s="1"/>
  <c r="AS56" i="1"/>
  <c r="F331" i="1"/>
  <c r="AS347" i="1"/>
  <c r="E16" i="2" l="1"/>
  <c r="F16" i="2"/>
  <c r="F18" i="2" s="1"/>
  <c r="C43" i="7"/>
  <c r="H16" i="2"/>
  <c r="H18" i="2" s="1"/>
  <c r="C45" i="7"/>
  <c r="AS18" i="1"/>
  <c r="F364" i="1"/>
  <c r="I16" i="2"/>
  <c r="I18" i="2" s="1"/>
  <c r="E18" i="2"/>
  <c r="AR18" i="1"/>
  <c r="F375" i="1"/>
  <c r="AT18" i="1"/>
  <c r="F365" i="1"/>
  <c r="AU18" i="1"/>
  <c r="F366" i="1"/>
</calcChain>
</file>

<file path=xl/sharedStrings.xml><?xml version="1.0" encoding="utf-8"?>
<sst xmlns="http://schemas.openxmlformats.org/spreadsheetml/2006/main" count="8819" uniqueCount="652">
  <si>
    <t>Smeta.RU  (495) 974-1589</t>
  </si>
  <si>
    <t>_PS_</t>
  </si>
  <si>
    <t>Smeta.RU</t>
  </si>
  <si>
    <t/>
  </si>
  <si>
    <t>Новый объект</t>
  </si>
  <si>
    <t>ЗТП</t>
  </si>
  <si>
    <t>Мишкина З.И.</t>
  </si>
  <si>
    <t>Сукочев А.А.</t>
  </si>
  <si>
    <t>Сметные нормы списания</t>
  </si>
  <si>
    <t>Коды ценников</t>
  </si>
  <si>
    <t>ФСНБ-2022_И12</t>
  </si>
  <si>
    <t>Версия 1.11.0 для ФСНБ-2022 И12</t>
  </si>
  <si>
    <t>ФСНБ-2022 - Изменения И12</t>
  </si>
  <si>
    <t>Поправки для ФСНБ-2022 от 17.12.2024 г И12 (55/пр) Реконструкция</t>
  </si>
  <si>
    <t>Приказ Минстроя России от 30.12.2021 г. № 1046/пр</t>
  </si>
  <si>
    <t>ГСН</t>
  </si>
  <si>
    <t>Новая локальная смета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</si>
  <si>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</si>
  <si>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</si>
  <si>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</si>
  <si>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</si>
  <si>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</si>
  <si>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</si>
  <si>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</si>
  <si>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</si>
  <si>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</si>
  <si>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</si>
  <si>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</si>
  <si>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</si>
  <si>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</si>
  <si>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</si>
  <si>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</si>
  <si>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</si>
  <si>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</si>
  <si>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</si>
  <si>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</si>
  <si>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</si>
  <si>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</si>
  <si>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</si>
  <si>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</si>
  <si>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</si>
  <si>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</si>
  <si>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</si>
  <si>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</si>
  <si>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</si>
  <si>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</si>
  <si>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</si>
  <si>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</si>
  <si>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</si>
  <si>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</si>
  <si>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</si>
  <si>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</si>
  <si>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</si>
  <si>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</si>
  <si>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</si>
  <si>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</si>
  <si>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</si>
  <si>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</si>
  <si>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</si>
  <si>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</si>
  <si>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</si>
  <si>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</si>
  <si>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</si>
  <si>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</si>
  <si>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</si>
  <si>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</si>
  <si>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</si>
  <si>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</si>
  <si>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</si>
  <si>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</si>
  <si>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</si>
  <si>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Реконструция ЗТП-1а по адресу: г.Москва, поселение Щаповское, п.Курилово. (инв. № 43312581)</t>
  </si>
  <si>
    <t>Новый раздел</t>
  </si>
  <si>
    <t>Строительная работы</t>
  </si>
  <si>
    <t>1</t>
  </si>
  <si>
    <t>13-07-001-02</t>
  </si>
  <si>
    <t>Обезжиривание поверхностей аппаратов и трубопроводов диаметром до 500 мм: уайт-спиритом</t>
  </si>
  <si>
    <t>100 м2</t>
  </si>
  <si>
    <t>ГЭСН-2022, 13-07-001-02, приказ Минстроя России от 18.05.2022 г. № 378/пр</t>
  </si>
  <si>
    <t>Общестроительные работы</t>
  </si>
  <si>
    <t>Защита строительных конструкций и оборудования от коррозии</t>
  </si>
  <si>
    <t>Защита строительных конструкций</t>
  </si>
  <si>
    <t>ФЕР-13</t>
  </si>
  <si>
    <t>Пр/812-013.0-1</t>
  </si>
  <si>
    <t>Пр/774-013.0</t>
  </si>
  <si>
    <t>2</t>
  </si>
  <si>
    <t>13-03-002-04</t>
  </si>
  <si>
    <t>Огрунтовка металлических поверхностей за один раз: грунтовкой ГФ-021</t>
  </si>
  <si>
    <t>ГЭСН-2022, 13-03-002-04, приказ Минстроя России от 18.05.2022 г. № 378/пр</t>
  </si>
  <si>
    <t>3</t>
  </si>
  <si>
    <t>13-03-004-26</t>
  </si>
  <si>
    <t>Окраска металлических огрунтованных поверхностей: эмалью ПФ-115</t>
  </si>
  <si>
    <t>ГЭСН-2022 доп.4, 13-03-004-26, приказ Минстроя России от 27.12.2022 г. № 1133/пр</t>
  </si>
  <si>
    <t>Демонтажные работы</t>
  </si>
  <si>
    <t>4</t>
  </si>
  <si>
    <t>м08-01-062-01</t>
  </si>
  <si>
    <t>Демонтаж: Трансформатор силовой, масляный, масса: до 1 т</t>
  </si>
  <si>
    <t>ШТ</t>
  </si>
  <si>
    <t>ГЭСНм-2022, м08-01-062-01, приказ Минстроя России от 18.05.2022 г. № 378/пр</t>
  </si>
  <si>
    <t>Поправка: 571/пр_2022_п.84_т.3_стр.4_стб.3 Наименование: Демонтаж оборудования, не пригодного для дальнейшего использования (предназначено в лом), без разборки и резки</t>
  </si>
  <si>
    <t>*0</t>
  </si>
  <si>
    <t>*0,3</t>
  </si>
  <si>
    <t>Монтажные работы</t>
  </si>
  <si>
    <t>Электротехнические установки: на других объектах</t>
  </si>
  <si>
    <t>мФЕР-08</t>
  </si>
  <si>
    <t>Поправка: 571/пр_2022_п.84_т.3_стр.4_стб.3</t>
  </si>
  <si>
    <t>Пр/812-049.3-1</t>
  </si>
  <si>
    <t>Пр/774-049.3</t>
  </si>
  <si>
    <t>5</t>
  </si>
  <si>
    <t>м08-01-084-01</t>
  </si>
  <si>
    <t>Камера сборных распределительных устройств: с масляным выключателем</t>
  </si>
  <si>
    <t>ГЭСНм-2022, м08-01-084-01, приказ Минстроя России от 18.05.2022 г. № 378/пр</t>
  </si>
  <si>
    <t>6</t>
  </si>
  <si>
    <t>м08-01-084-02</t>
  </si>
  <si>
    <t>Камера сборных распределительных устройств: трансформатора напряжения, линейного ввода, разрядника или разъединителя</t>
  </si>
  <si>
    <t>ГЭСНм-2022, м08-01-084-02, приказ Минстроя России от 18.05.2022 г. № 378/пр</t>
  </si>
  <si>
    <t>7</t>
  </si>
  <si>
    <t>м08-03-571-02</t>
  </si>
  <si>
    <t>Щит, собираемый из отдельных панелей и блоков управления, однорядный или двухрядный без блоков резисторов глубиной до 800 мм: шкафного исполнения</t>
  </si>
  <si>
    <t>м</t>
  </si>
  <si>
    <t>ГЭСНм-2022, м08-03-571-02, приказ Минстроя России от 18.05.2022 г. № 378/пр</t>
  </si>
  <si>
    <t>8</t>
  </si>
  <si>
    <t>м08-01-079-04</t>
  </si>
  <si>
    <t>Мост шинный для сборных распределительных устройств, количество опорных изоляторов: 21</t>
  </si>
  <si>
    <t>ГЭСНм-2022, м08-01-079-04, приказ Минстроя России от 18.05.2022 г. № 378/пр</t>
  </si>
  <si>
    <t>9</t>
  </si>
  <si>
    <t>м08-02-165-09</t>
  </si>
  <si>
    <t>Муфта концевая для 3-жильного кабеля напряжением: до 10 кВ, сечение одной жилы до 240 мм2</t>
  </si>
  <si>
    <t>ГЭСНм-2022, м08-02-165-09, приказ Минстроя России от 18.05.2022 г. № 378/пр</t>
  </si>
  <si>
    <t>10</t>
  </si>
  <si>
    <t>м08-02-471-02</t>
  </si>
  <si>
    <t>Демонтаж: Заземлитель вертикальный из угловой стали размером: 63х63х6 мм</t>
  </si>
  <si>
    <t>10 ШТ</t>
  </si>
  <si>
    <t>ГЭСНм-2022 доп.8, м08-02-471-02, приказ Минстроя России от 14.11.2023 г. № 817/пр</t>
  </si>
  <si>
    <t>11</t>
  </si>
  <si>
    <t>м08-02-472-07</t>
  </si>
  <si>
    <t>Демонтаж: Проводник заземляющий открыто по строительным основаниям: из полосовой стали сечением 160 мм2</t>
  </si>
  <si>
    <t>100 м</t>
  </si>
  <si>
    <t>ГЭСНм-2022 доп.8, м08-02-472-07, приказ Минстроя России от 14.11.2023 г. № 817/пр</t>
  </si>
  <si>
    <t>12</t>
  </si>
  <si>
    <t>Трансформатор силовой, масляный, масса: до 1 т</t>
  </si>
  <si>
    <t>13</t>
  </si>
  <si>
    <t>Камера сборных распределительных устройств: с ваккумным выключателем</t>
  </si>
  <si>
    <t>14</t>
  </si>
  <si>
    <t>15</t>
  </si>
  <si>
    <t>16</t>
  </si>
  <si>
    <t>17</t>
  </si>
  <si>
    <t>Муфта  эпоксидная для 3-жильного кабеля напряжением: до 10 кВ, сечение одной жилы до 240 мм2</t>
  </si>
  <si>
    <t>18</t>
  </si>
  <si>
    <t>Заземлитель вертикальный из угловой стали размером: 63х63х6 мм</t>
  </si>
  <si>
    <t>19</t>
  </si>
  <si>
    <t>Проводник заземляющий открыто по строительным основаниям: из полосовой стали сечением 160 мм2</t>
  </si>
  <si>
    <t>Материалы не учтенные ценником</t>
  </si>
  <si>
    <t>20</t>
  </si>
  <si>
    <t>20.2.09.08-0027</t>
  </si>
  <si>
    <t>Муфта кабельная концевая с болтовыми наконечниками и комплектом пайки для присоединения заземления, термоусаживаемая внутренней установки на напряжение до 10 кВ для 3-х жильных кабелей с бумажной маслопропитанной изоляцией, сечением жил 150-240 мм2</t>
  </si>
  <si>
    <t>ФСБЦ-2022 доп.5, 20.2.09.08-0027, приказ Минстроя России от 10.02.2023 г. № 84/пр</t>
  </si>
  <si>
    <t>Материалы монтажные</t>
  </si>
  <si>
    <t>Материалы и конструкции ( монтажные )  по ценникам и каталогам</t>
  </si>
  <si>
    <t>ФССЦм</t>
  </si>
  <si>
    <t>21</t>
  </si>
  <si>
    <t>08.3.08.02-0045</t>
  </si>
  <si>
    <t>Уголок стальной горячекатаный равнополочный 63х63х5</t>
  </si>
  <si>
    <t>т</t>
  </si>
  <si>
    <t>ФСБЦ-2022, 08.3.08.02-0045,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</si>
  <si>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</si>
  <si>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</si>
  <si>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</si>
  <si>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22</t>
  </si>
  <si>
    <t>08.3.07.01-0426</t>
  </si>
  <si>
    <t>Прокат стальной горячекатаный полосовой, размеры 50х5 мм</t>
  </si>
  <si>
    <t>ФСБЦ-2022 доп.4, 08.3.07.01-0426, приказ Минстроя России от 27.12.2022 г. № 1133/пр</t>
  </si>
  <si>
    <t>Оборудование</t>
  </si>
  <si>
    <t>23</t>
  </si>
  <si>
    <t>Цена поставцика</t>
  </si>
  <si>
    <t>Трансформатор силовой ТМГ 400/10</t>
  </si>
  <si>
    <t>[483 331,2 / 1,2] +  4,2% Заг.скл</t>
  </si>
  <si>
    <t>0</t>
  </si>
  <si>
    <t>4,2</t>
  </si>
  <si>
    <t>24</t>
  </si>
  <si>
    <t>КОМП</t>
  </si>
  <si>
    <t>[7 800 000 / 1,2] +  4,2% Заг.скл</t>
  </si>
  <si>
    <t>25</t>
  </si>
  <si>
    <t>[3 120 000 / 1,2] +  4,2% Заг.скл</t>
  </si>
  <si>
    <t>26</t>
  </si>
  <si>
    <t>Шинный мост</t>
  </si>
  <si>
    <t>[90 000 / 1,2] +  4,2% Заг.скл</t>
  </si>
  <si>
    <t>Пусконаладочные работы</t>
  </si>
  <si>
    <t>27</t>
  </si>
  <si>
    <t>п01-11-024-02</t>
  </si>
  <si>
    <t>Фазировка электрической линии или трансформатора с сетью напряжением: свыше 1 кВ</t>
  </si>
  <si>
    <t>ГЭСНп-2022, п01-11-024-02,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</si>
  <si>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</si>
  <si>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</si>
  <si>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</si>
  <si>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</si>
  <si>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28</t>
  </si>
  <si>
    <t>п01-02-002-02</t>
  </si>
  <si>
    <t>Трансформатор силовой трехфазный масляный двухобмоточный напряжением: до 11 кВ, мощностью до 1,6 МВА</t>
  </si>
  <si>
    <t>ГЭСНп-2022, п01-02-002-02, приказ Минстроя России от 18.05.2022 г. № 378/пр</t>
  </si>
  <si>
    <t>29</t>
  </si>
  <si>
    <t>п01-11-025-01</t>
  </si>
  <si>
    <t>Измерение коэффициента: абсорбции обмоток трансформаторов и электрических машин</t>
  </si>
  <si>
    <t>измерение</t>
  </si>
  <si>
    <t>ГЭСНп-2022, п01-11-025-01, приказ Минстроя России от 18.05.2022 г. № 378/пр</t>
  </si>
  <si>
    <t>30</t>
  </si>
  <si>
    <t>п01-12-010-01</t>
  </si>
  <si>
    <t>Испытание: обмотки трансформатора силового</t>
  </si>
  <si>
    <t>испытание</t>
  </si>
  <si>
    <t>ГЭСНп-2022, п01-12-010-01, приказ Минстроя России от 18.05.2022 г. № 378/пр</t>
  </si>
  <si>
    <t>31</t>
  </si>
  <si>
    <t>п01-03-008-05</t>
  </si>
  <si>
    <t>Выключатель: автоматический с электромагнитным дутьем или вакуумный и элегазовый напряжением до 11 кВ</t>
  </si>
  <si>
    <t>ГЭСНп-2022, п01-03-008-05, приказ Минстроя России от 18.05.2022 г. № 378/пр</t>
  </si>
  <si>
    <t>32</t>
  </si>
  <si>
    <t>п01-04-001-03</t>
  </si>
  <si>
    <t>Максимальная токовая защита прямого действия с: тремя реле</t>
  </si>
  <si>
    <t>КОМПЛ</t>
  </si>
  <si>
    <t>ГЭСНп-2022, п01-04-001-03, приказ Минстроя России от 18.05.2022 г. № 378/пр</t>
  </si>
  <si>
    <t>33</t>
  </si>
  <si>
    <t>п01-04-004-03</t>
  </si>
  <si>
    <t>МТЗ на постоянном и переменном оперативном токе с: тремя реле РТ-40, РСТ</t>
  </si>
  <si>
    <t>ГЭСНп-2022, п01-04-004-03, приказ Минстроя России от 18.05.2022 г. № 378/пр</t>
  </si>
  <si>
    <t>34</t>
  </si>
  <si>
    <t>п01-04-005-01</t>
  </si>
  <si>
    <t>Устройство пуска МТЗ по напряжению</t>
  </si>
  <si>
    <t>ГЭСНп-2022, п01-04-005-01, приказ Минстроя России от 18.05.2022 г. № 378/пр</t>
  </si>
  <si>
    <t>35</t>
  </si>
  <si>
    <t>п01-04-006-04</t>
  </si>
  <si>
    <t>Максимальная токовая защита от замыканий на "землю" (комплект КЗ-7)</t>
  </si>
  <si>
    <t>ГЭСНп-2022, п01-04-006-04, приказ Минстроя России от 18.05.2022 г. № 378/пр</t>
  </si>
  <si>
    <t>36</t>
  </si>
  <si>
    <t>п01-04-007-04</t>
  </si>
  <si>
    <t>Максимальная токовая защита с однократным АПВ: трехступенчатая для параллельных линий ЭПЗ-1657</t>
  </si>
  <si>
    <t>ГЭСНп-2022, п01-04-007-04, приказ Минстроя России от 18.05.2022 г. № 378/пр</t>
  </si>
  <si>
    <t>37</t>
  </si>
  <si>
    <t>п01-04-012-01</t>
  </si>
  <si>
    <t>Двухфазная токовая отсечка: (комплект КЗ-9)</t>
  </si>
  <si>
    <t>ГЭСНп-2022, п01-04-012-01, приказ Минстроя России от 18.05.2022 г. № 378/пр</t>
  </si>
  <si>
    <t>38</t>
  </si>
  <si>
    <t>п01-04-012-07</t>
  </si>
  <si>
    <t>МТЗ с независимой выдержкой времени: на трех реле (комплект КЗ-17)</t>
  </si>
  <si>
    <t>ГЭСНп-2022, п01-04-012-07, приказ Минстроя России от 18.05.2022 г. № 378/пр</t>
  </si>
  <si>
    <t>39</t>
  </si>
  <si>
    <t>п01-04-013-02</t>
  </si>
  <si>
    <t>Максимальная токовая защита направленная: с дешунтированием электромагнитов отключения с двумя реле РТ-40, РСТ</t>
  </si>
  <si>
    <t>ГЭСНп-2022, п01-04-013-02, приказ Минстроя России от 18.05.2022 г. № 378/пр</t>
  </si>
  <si>
    <t>40</t>
  </si>
  <si>
    <t>п01-03-005-01</t>
  </si>
  <si>
    <t>Разъединитель трехполюсный напряжением: до 20 кВ</t>
  </si>
  <si>
    <t>ГЭСНп-2022, п01-03-005-01, приказ Минстроя России от 18.05.2022 г. № 378/пр</t>
  </si>
  <si>
    <t>41</t>
  </si>
  <si>
    <t>п01-11-013-01</t>
  </si>
  <si>
    <t>Замер полного сопротивления цепи "фаза-нуль"</t>
  </si>
  <si>
    <t>ГЭСНп-2022, п01-11-013-01, приказ Минстроя России от 18.05.2022 г. № 378/пр</t>
  </si>
  <si>
    <t>42</t>
  </si>
  <si>
    <t>п01-12-020-01</t>
  </si>
  <si>
    <t>Испытание сборных и соединительных шин напряжением: до 11 кВ</t>
  </si>
  <si>
    <t>ГЭСНп-2022, п01-12-020-01, приказ Минстроя России от 18.05.2022 г. № 378/пр</t>
  </si>
  <si>
    <t>43</t>
  </si>
  <si>
    <t>п01-11-010-01</t>
  </si>
  <si>
    <t>Измерение сопротивления растеканию тока: заземлителя</t>
  </si>
  <si>
    <t>ГЭСНп-2022, п01-11-010-01, приказ Минстроя России от 18.05.2022 г. № 378/пр</t>
  </si>
  <si>
    <t>44</t>
  </si>
  <si>
    <t>п01-11-010-02</t>
  </si>
  <si>
    <t>Измерение сопротивления растеканию тока: контура с диагональю до 20 м</t>
  </si>
  <si>
    <t>ГЭСНп-2022, п01-11-010-02, приказ Минстроя России от 18.05.2022 г. № 378/пр</t>
  </si>
  <si>
    <t>45</t>
  </si>
  <si>
    <t>п01-11-011-01</t>
  </si>
  <si>
    <t>Проверка наличия цепи между заземлителями и заземленными элементами</t>
  </si>
  <si>
    <t>100 измерений</t>
  </si>
  <si>
    <t>ГЭСНп-2022, п01-11-011-01, приказ Минстроя России от 18.05.2022 г. № 378/пр</t>
  </si>
  <si>
    <t>46</t>
  </si>
  <si>
    <t>п01-11-012-01</t>
  </si>
  <si>
    <t>Определение удельного сопротивления грунта</t>
  </si>
  <si>
    <t>ГЭСНп-2022, п01-11-012-01,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</si>
  <si>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</si>
  <si>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</si>
  <si>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</si>
  <si>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</si>
  <si>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</si>
  <si>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</si>
  <si>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</si>
  <si>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</si>
  <si>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</si>
  <si>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</si>
  <si>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</si>
  <si>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</si>
  <si>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</si>
  <si>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</si>
  <si>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</si>
  <si>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</si>
  <si>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</si>
  <si>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</si>
  <si>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</si>
  <si>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</si>
  <si>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</si>
  <si>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</si>
  <si>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</si>
  <si>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</si>
  <si>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</si>
  <si>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</si>
  <si>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</si>
  <si>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</si>
  <si>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</si>
  <si>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</si>
  <si>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</si>
  <si>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</si>
  <si>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</si>
  <si>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</si>
  <si>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</si>
  <si>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</si>
  <si>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</si>
  <si>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</si>
  <si>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</si>
  <si>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</si>
  <si>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</si>
  <si>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</si>
  <si>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</si>
  <si>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</si>
  <si>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</si>
  <si>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</si>
  <si>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</si>
  <si>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</si>
  <si>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АВТО_ДРГ</t>
  </si>
  <si>
    <t>{вкл} - НР и СП по п.021.0 "Автомобильные дороги" (раздел 2 нормы 27-02-010-01:07)  {выкл} - НР и СП по п.021.1 Устройство покрытий дорожек, тротуаров, мостовых и площадок и прочее (раздел 2 нормы 27-02-010-01:07)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</si>
  <si>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</si>
  <si>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</si>
  <si>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</si>
  <si>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</si>
  <si>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</si>
  <si>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</si>
  <si>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</si>
  <si>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</si>
  <si>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</si>
  <si>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</si>
  <si>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</si>
  <si>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</si>
  <si>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</si>
  <si>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</si>
  <si>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</si>
  <si>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</si>
  <si>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</si>
  <si>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</si>
  <si>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</si>
  <si>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</si>
  <si>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</si>
  <si>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</si>
  <si>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</si>
  <si>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</si>
  <si>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</si>
  <si>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</si>
  <si>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4 квартал 2024 г</t>
  </si>
  <si>
    <t>Сборник индексов</t>
  </si>
  <si>
    <t>Москва ФСНБ</t>
  </si>
  <si>
    <t>Письмо Минстроя России   «О расчете индексов изменения сметной стоимости строительства по группам однородных строительных ресурсов на IV квартал 2024 года,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</si>
  <si>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</si>
  <si>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25 ноября 2024 г. № 69894-ИФ/09</t>
  </si>
  <si>
    <t>Данные в ФГИС ЦС отсутсвуют</t>
  </si>
  <si>
    <t>_OBSM_</t>
  </si>
  <si>
    <t>1-100-32</t>
  </si>
  <si>
    <t>Затраты труда рабочих (Средний разряд - 3,2)</t>
  </si>
  <si>
    <t>чел.-ч.</t>
  </si>
  <si>
    <t>4-100-00</t>
  </si>
  <si>
    <t>Затраты труда машинистов</t>
  </si>
  <si>
    <t>91.06.03-060</t>
  </si>
  <si>
    <t>ФСЭМ-2022, 91.06.03-060, приказ Минстроя России от 18.05.2022 г. № 378/пр</t>
  </si>
  <si>
    <t>Лебедки электрические тяговым усилием до 5,79 кН (0,59 т)</t>
  </si>
  <si>
    <t>маш.-ч</t>
  </si>
  <si>
    <t>91.06.05-011</t>
  </si>
  <si>
    <t>ФСЭМ-2022, 91.06.05-011, приказ Минстроя России от 18.05.2022 г. № 378/пр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</si>
  <si>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</si>
  <si>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4-100-050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</si>
  <si>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</si>
  <si>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</si>
  <si>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</si>
  <si>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</si>
  <si>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01.7.20.08-0051</t>
  </si>
  <si>
    <t>ФСБЦ-2022 доп.8, 01.7.20.08-0051, приказ Минстроя России от 14.11.2023 г. № 817/пр</t>
  </si>
  <si>
    <t>Ветошь хлопчатобумажная цветная</t>
  </si>
  <si>
    <t>кг</t>
  </si>
  <si>
    <t>14.5.09.11-0102</t>
  </si>
  <si>
    <t>ФСБЦ-2022, 14.5.09.11-0102, приказ Минстроя России от 18.05.2022 г. № 378/пр</t>
  </si>
  <si>
    <t>Уайт-спирит</t>
  </si>
  <si>
    <t>1-100-47</t>
  </si>
  <si>
    <t>Затраты труда рабочих (Средний разряд - 4,7)</t>
  </si>
  <si>
    <t>91.21.01-012</t>
  </si>
  <si>
    <t>ФСЭМ-2022, 91.21.01-012, приказ Минстроя России от 18.05.2022 г. № 378/пр</t>
  </si>
  <si>
    <t>Агрегаты окрасочные высокого давления для окраски поверхностей конструкций, мощность 1 кВт</t>
  </si>
  <si>
    <t>14.4.01.01-0003</t>
  </si>
  <si>
    <t>ФСБЦ-2022, 14.4.01.01-0003, приказ Минстроя России от 18.05.2022 г. № 378/пр</t>
  </si>
  <si>
    <t>Грунтовка ГФ-021</t>
  </si>
  <si>
    <t>14.5.09.02-0002</t>
  </si>
  <si>
    <t>ФСБЦ-2022, 14.5.09.02-0002, приказ Минстроя России от 18.05.2022 г. № 378/пр</t>
  </si>
  <si>
    <t>Ксилол нефтяной, марка А</t>
  </si>
  <si>
    <t>1-100-35</t>
  </si>
  <si>
    <t>Затраты труда рабочих (Средний разряд - 3,5)</t>
  </si>
  <si>
    <t>14.4.04.08-0001</t>
  </si>
  <si>
    <t>ФСБЦ-2022, 14.4.04.08-0001, приказ Минстроя России от 18.05.2022 г. № 378/пр</t>
  </si>
  <si>
    <t>Эмаль ПФ-115, цветная, белый</t>
  </si>
  <si>
    <t>1-100-40</t>
  </si>
  <si>
    <t>Затраты труда рабочих (Средний разряд - 4)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</si>
  <si>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</si>
  <si>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</si>
  <si>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</si>
  <si>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</si>
  <si>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01.7.15.10-0053</t>
  </si>
  <si>
    <t>ФСБЦ-2022, 01.7.15.10-0053, приказ Минстроя России от 18.05.2022 г. № 378/пр</t>
  </si>
  <si>
    <t>Скобы металлические</t>
  </si>
  <si>
    <t>25.1.01.04-0012</t>
  </si>
  <si>
    <t>ФСБЦ-2022, 25.1.01.04-0012, приказ Минстроя России от 18.05.2022 г. № 378/пр</t>
  </si>
  <si>
    <t>Шпала из древесины хвойных пород, непропитанная, для железных дорог узкой колеи, тип II, длина 1200 мм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</si>
  <si>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</si>
  <si>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</si>
  <si>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</si>
  <si>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Средний разряд работы 4,0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</si>
  <si>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</si>
  <si>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</si>
  <si>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</si>
  <si>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</si>
  <si>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</si>
  <si>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</si>
  <si>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</si>
  <si>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</si>
  <si>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</si>
  <si>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1-100-42</t>
  </si>
  <si>
    <t>Средний разряд работы 4,2</t>
  </si>
  <si>
    <t>91.05.04-010</t>
  </si>
  <si>
    <t>ФСЭМ-2022, 91.05.04-010, приказ Минстроя России от 18.05.2022 г. № 378/пр</t>
  </si>
  <si>
    <t>Краны мостовые электрические, грузоподъемность 50 т</t>
  </si>
  <si>
    <t>91.17.04-161</t>
  </si>
  <si>
    <t>ФСЭМ-2022, 91.17.04-161, приказ Минстроя России от 18.05.2022 г. № 378/пр</t>
  </si>
  <si>
    <t>Аппарат сварочный для полуавтоматической сварки, сварочный ток до 500 А, в комплекте с механизмом подачи проволоки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</si>
  <si>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</si>
  <si>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</si>
  <si>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</si>
  <si>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</si>
  <si>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</si>
  <si>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</si>
  <si>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</si>
  <si>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</si>
  <si>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</si>
  <si>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</si>
  <si>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07.2.07.04-0007</t>
  </si>
  <si>
    <t>ФСБЦ-2022, 07.2.07.04-0007, приказ Минстроя России от 18.05.2022 г. № 378/пр</t>
  </si>
  <si>
    <t>Конструкции стальные индивидуального изготовления из сортового проката</t>
  </si>
  <si>
    <t>20.1.02.23-0082</t>
  </si>
  <si>
    <t>ФСБЦ-2022, 20.1.02.23-0082, приказ Минстроя России от 18.05.2022 г. № 378/пр</t>
  </si>
  <si>
    <t>Перемычки гибкие, тип ПГС-50</t>
  </si>
  <si>
    <t>91.06.03-058</t>
  </si>
  <si>
    <t>ФСЭМ-2022, 91.06.03-058, приказ Минстроя России от 18.05.2022 г. № 378/пр</t>
  </si>
  <si>
    <t>Лебедки электрические тяговым усилием 156,96 кН (16 т)</t>
  </si>
  <si>
    <t>4-100-030</t>
  </si>
  <si>
    <t>08.3.08.02-0058</t>
  </si>
  <si>
    <t>ФСБЦ-2022, 08.3.08.02-0058, приказ Минстроя России от 18.05.2022 г. № 378/пр</t>
  </si>
  <si>
    <t>Уголок стальной горячекатаный равнополочный, марки стали Ст3сп, Ст3пс, ширина полок 35-56 мм, толщина полки 3-5 мм</t>
  </si>
  <si>
    <t>1-100-38</t>
  </si>
  <si>
    <t>Затраты труда рабочих (Средний разряд - 3,8)</t>
  </si>
  <si>
    <t>91.06.09-001</t>
  </si>
  <si>
    <t>ФСЭМ-2022, 91.06.09-001, приказ Минстроя России от 18.05.2022 г. № 378/пр</t>
  </si>
  <si>
    <t>Подъемники телескопические самоходные, рабочая высота 26 м, грузоподъемность 250 кг</t>
  </si>
  <si>
    <t>01.3.01.01-0001</t>
  </si>
  <si>
    <t>ФСБЦ-2022 доп.6, 01.3.01.01-0001, приказ Минстроя России от 11.05.2023 г. № 335/пр</t>
  </si>
  <si>
    <t>Бензин авиационный Б-70</t>
  </si>
  <si>
    <t>01.3.01.05-0009</t>
  </si>
  <si>
    <t>ФСБЦ-2022 доп.8, 01.3.01.05-0009, приказ Минстроя России от 14.11.2023 г. № 817/пр</t>
  </si>
  <si>
    <t>Парафин нефтяной твердый Т-1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</si>
  <si>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</si>
  <si>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</si>
  <si>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</si>
  <si>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</si>
  <si>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</si>
  <si>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</si>
  <si>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</si>
  <si>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</si>
  <si>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</si>
  <si>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</si>
  <si>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Затраты труда рабочих (Средний разряд - 4,2)</t>
  </si>
  <si>
    <t>2-100-06</t>
  </si>
  <si>
    <t>Рабочий 6 разряда</t>
  </si>
  <si>
    <t>чел.-ч</t>
  </si>
  <si>
    <t>3-200-03</t>
  </si>
  <si>
    <t>Инженер III категории</t>
  </si>
  <si>
    <t>3-100-02</t>
  </si>
  <si>
    <t>Техник II категории</t>
  </si>
  <si>
    <t>3-200-01</t>
  </si>
  <si>
    <t>Инженер I категории</t>
  </si>
  <si>
    <t>2-100-05</t>
  </si>
  <si>
    <t>Рабочий 5 разряда</t>
  </si>
  <si>
    <t>3-200-02</t>
  </si>
  <si>
    <t>Инженер II категории</t>
  </si>
  <si>
    <t>2-100-04</t>
  </si>
  <si>
    <t>Рабочий 4 разряда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</si>
  <si>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</si>
  <si>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</t>
  </si>
  <si>
    <t>Методика применения сметных норм 571/пр (О.П.)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</si>
  <si>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</si>
  <si>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</si>
  <si>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</si>
  <si>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</si>
  <si>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</si>
  <si>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</si>
  <si>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</si>
  <si>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</si>
  <si>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</si>
  <si>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</si>
  <si>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</si>
  <si>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</si>
  <si>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</si>
  <si>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</si>
  <si>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</si>
  <si>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</si>
  <si>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</si>
  <si>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</si>
  <si>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</si>
  <si>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</si>
  <si>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</si>
  <si>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</si>
  <si>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</si>
  <si>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</si>
  <si>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</si>
  <si>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</si>
  <si>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</si>
  <si>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</si>
  <si>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</si>
  <si>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</si>
  <si>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</si>
  <si>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</si>
  <si>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</si>
  <si>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</si>
  <si>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</si>
  <si>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</si>
  <si>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</si>
  <si>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</si>
  <si>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</si>
  <si>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</si>
  <si>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</si>
  <si>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декабрь 2024 года</t>
  </si>
  <si>
    <t>Раздел: Строительная работы</t>
  </si>
  <si>
    <t>ГЭСН 13-07-001-02</t>
  </si>
  <si>
    <t>ОТ (ЗТ)</t>
  </si>
  <si>
    <t>ЭМ</t>
  </si>
  <si>
    <t>ОТм(ЗТм) Средний разряд машинистов 5</t>
  </si>
  <si>
    <t>ОТм(ЗТм) Средний разряд машинистов 4</t>
  </si>
  <si>
    <t>ОТм(ЗТм)</t>
  </si>
  <si>
    <t>М</t>
  </si>
  <si>
    <t>Итого прямые затраты</t>
  </si>
  <si>
    <t>ФОТ</t>
  </si>
  <si>
    <t>НР Защита строительных конструкций и оборудования от коррозии</t>
  </si>
  <si>
    <t>СП Защита строительных конструкций и оборудования от коррозии</t>
  </si>
  <si>
    <t>Всего по позиции</t>
  </si>
  <si>
    <t>=</t>
  </si>
  <si>
    <t>ГЭСН 13-03-002-04</t>
  </si>
  <si>
    <t>ГЭСН 13-03-004-26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</si>
  <si>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</si>
  <si>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</si>
  <si>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</si>
  <si>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</si>
  <si>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</si>
  <si>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</si>
  <si>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</si>
  <si>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</si>
  <si>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</si>
  <si>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</si>
  <si>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</si>
  <si>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</si>
  <si>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</si>
  <si>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</si>
  <si>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</si>
  <si>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</si>
  <si>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</si>
  <si>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</si>
  <si>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</si>
  <si>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</si>
  <si>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</si>
  <si>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</si>
  <si>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</si>
  <si>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</si>
  <si>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</si>
  <si>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</si>
  <si>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Демонтажные работы</t>
  </si>
  <si>
    <t>ГЭСНм 08-01-062-01</t>
  </si>
  <si>
    <t>ЭМ *0,3; М *0; ЗТ *0,3; ЗТм *0,3</t>
  </si>
  <si>
    <t>ОТм(ЗТм) Средний разряд машинистов 6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</si>
  <si>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</si>
  <si>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</si>
  <si>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ГЭСНм 08-01-084-01</t>
  </si>
  <si>
    <t>ГЭСНм 08-01-084-02</t>
  </si>
  <si>
    <t>ГЭСНм 08-03-571-02</t>
  </si>
  <si>
    <t>ГЭСНм 08-01-079-04</t>
  </si>
  <si>
    <t>ОТм(ЗТм) Средний разряд машинистов 3</t>
  </si>
  <si>
    <t>ГЭСНм 08-02-165-09</t>
  </si>
  <si>
    <t>ГЭСНм 08-02-471-02</t>
  </si>
  <si>
    <t>ГЭСНм 08-02-472-07</t>
  </si>
  <si>
    <t>Раздел: Монтажные работы</t>
  </si>
  <si>
    <t>Раздел: Материалы не учтенные ценником</t>
  </si>
  <si>
    <t>Раздел: Оборудование</t>
  </si>
  <si>
    <r>
      <t>Трансформатор силовой ТМГ 400/10</t>
    </r>
    <r>
      <rPr>
        <i/>
        <sz val="11"/>
        <rFont val="Arial"/>
        <family val="2"/>
        <charset val="204"/>
      </rPr>
      <t xml:space="preserve">
419 692,59 = [483 331,2 / 1,2] +  4,2% Заг.скл</t>
    </r>
  </si>
  <si>
    <r>
      <t>Шинный мост</t>
    </r>
    <r>
      <rPr>
        <i/>
        <sz val="11"/>
        <rFont val="Arial"/>
        <family val="2"/>
        <charset val="204"/>
      </rPr>
      <t xml:space="preserve">
78 150,00 = [90 000 / 1,2] +  4,2% Заг.скл</t>
    </r>
  </si>
  <si>
    <t>Раздел: Пусконаладочные работы</t>
  </si>
  <si>
    <t>ГЭСНп 01-11-024-02</t>
  </si>
  <si>
    <t>НР Пусконаладочные работы</t>
  </si>
  <si>
    <t>СП Пусконаладочные работы</t>
  </si>
  <si>
    <t>ГЭСНп 01-02-002-02</t>
  </si>
  <si>
    <t>ГЭСНп 01-11-025-01</t>
  </si>
  <si>
    <t>ГЭСНп 01-12-010-01</t>
  </si>
  <si>
    <t>ГЭСНп 01-03-008-05</t>
  </si>
  <si>
    <t>ГЭСНп 01-04-001-03</t>
  </si>
  <si>
    <t>ГЭСНп 01-04-004-03</t>
  </si>
  <si>
    <t>ГЭСНп 01-04-005-01</t>
  </si>
  <si>
    <t>ГЭСНп 01-04-006-04</t>
  </si>
  <si>
    <t>ГЭСНп 01-04-007-04</t>
  </si>
  <si>
    <t>ГЭСНп 01-04-012-01</t>
  </si>
  <si>
    <t>ГЭСНп 01-04-012-07</t>
  </si>
  <si>
    <t>ГЭСНп 01-04-013-02</t>
  </si>
  <si>
    <t>ГЭСНп 01-03-005-01</t>
  </si>
  <si>
    <t>ГЭСНп 01-11-013-01</t>
  </si>
  <si>
    <t>ГЭСНп 01-12-020-01</t>
  </si>
  <si>
    <t>ГЭСНп 01-11-010-01</t>
  </si>
  <si>
    <t>ГЭСНп 01-11-010-02</t>
  </si>
  <si>
    <t>ГЭСНп 01-11-011-01</t>
  </si>
  <si>
    <t>ГЭСНп 01-11-012-01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</si>
  <si>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</si>
  <si>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</si>
  <si>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</si>
  <si>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</si>
  <si>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</si>
  <si>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</si>
  <si>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</si>
  <si>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</si>
  <si>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</si>
  <si>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</si>
  <si>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</si>
  <si>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</si>
  <si>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</si>
  <si>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</si>
  <si>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</si>
  <si>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</si>
  <si>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</si>
  <si>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</si>
  <si>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Проектные работы</t>
  </si>
  <si>
    <t>НДС</t>
  </si>
  <si>
    <t>Реконструция ЗТП-241 по адресу: г.Москва, г.Щербинка. (инв. № 43316422)</t>
  </si>
  <si>
    <t>Камера КСО-393 в комплекте 9шт</t>
  </si>
  <si>
    <t>Панель ЩО-70 в комплекте 8шт</t>
  </si>
  <si>
    <t>УТВЕРЖДАЮ:</t>
  </si>
  <si>
    <t>Генеральный директор АО "РСП"</t>
  </si>
  <si>
    <t>____________________Н.В. Ильин</t>
  </si>
  <si>
    <t>"___"  ___________________2025 г</t>
  </si>
  <si>
    <t>ЛОКАЛЬНАЯ СМЕТА № 1</t>
  </si>
  <si>
    <r>
      <t>Камера КСО-393 в комплекте98шт</t>
    </r>
    <r>
      <rPr>
        <i/>
        <sz val="11"/>
        <rFont val="Arial"/>
        <family val="2"/>
        <charset val="204"/>
      </rPr>
      <t xml:space="preserve">
7641333,33 = [8800 000 / 1,2] +  4,2% Заг.скл</t>
    </r>
  </si>
  <si>
    <r>
      <t>Панель ЩО-70 в комплекте 8шт</t>
    </r>
    <r>
      <rPr>
        <i/>
        <sz val="11"/>
        <rFont val="Arial"/>
        <family val="2"/>
        <charset val="204"/>
      </rPr>
      <t xml:space="preserve">
3126000 = [3 600 000 / 1,2] +  4,2% Заг.скл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</si>
</sst>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1" fillId="0" borderId="0" xfId="0" quotePrefix="1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horizontal="right" vertical="top"/>
    </xf>
    <xf numFmtId="166" fontId="21" fillId="0" borderId="0" xfId="0" applyNumberFormat="1" applyFont="1" applyAlignment="1">
      <alignment horizontal="right" vertical="top"/>
    </xf>
    <xf numFmtId="165" fontId="23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165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23" fillId="0" borderId="0" xfId="0" applyFont="1" applyAlignment="1">
      <alignment horizontal="left" vertical="top" wrapText="1"/>
    </xf>
    <xf numFmtId="0" fontId="21" fillId="0" borderId="0" xfId="0" applyFont="1" applyAlignment="1">
      <alignment vertical="top"/>
    </xf>
    <xf numFmtId="165" fontId="23" fillId="0" borderId="2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3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/>
    </xf>
    <xf numFmtId="0" fontId="24" fillId="0" borderId="0" xfId="0" applyFont="1" applyAlignment="1">
      <alignment vertical="top" wrapText="1"/>
    </xf>
    <xf numFmtId="0" fontId="21" fillId="0" borderId="1" xfId="0" quotePrefix="1" applyFont="1" applyBorder="1" applyAlignment="1">
      <alignment horizontal="left" vertical="top" wrapText="1"/>
    </xf>
    <xf numFmtId="0" fontId="23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right" vertical="top"/>
    </xf>
    <xf numFmtId="165" fontId="12" fillId="0" borderId="0" xfId="0" applyNumberFormat="1" applyFont="1"/>
    <xf numFmtId="0" fontId="18" fillId="0" borderId="1" xfId="0" applyFont="1" applyBorder="1" applyAlignment="1">
      <alignment horizontal="left"/>
    </xf>
    <xf numFmtId="0" fontId="26" fillId="0" borderId="0" xfId="1" applyFont="1" applyAlignment="1">
      <alignment horizontal="left" wrapText="1"/>
    </xf>
    <xf numFmtId="0" fontId="27" fillId="0" borderId="0" xfId="0" applyFont="1" applyAlignment="1">
      <alignment vertical="top"/>
    </xf>
    <xf numFmtId="165" fontId="26" fillId="0" borderId="0" xfId="0" applyNumberFormat="1" applyFont="1" applyAlignment="1">
      <alignment vertical="top"/>
    </xf>
    <xf numFmtId="4" fontId="26" fillId="0" borderId="0" xfId="1" applyNumberFormat="1" applyFont="1" applyAlignment="1">
      <alignment horizontal="left" wrapText="1"/>
    </xf>
    <xf numFmtId="9" fontId="26" fillId="0" borderId="0" xfId="1" applyNumberFormat="1" applyFont="1" applyAlignment="1">
      <alignment horizontal="left" wrapText="1"/>
    </xf>
    <xf numFmtId="167" fontId="26" fillId="0" borderId="0" xfId="0" applyNumberFormat="1" applyFont="1" applyAlignment="1">
      <alignment vertical="top"/>
    </xf>
    <xf numFmtId="165" fontId="26" fillId="0" borderId="0" xfId="0" applyNumberFormat="1" applyFont="1" applyAlignment="1">
      <alignment horizontal="right"/>
    </xf>
    <xf numFmtId="0" fontId="9" fillId="0" borderId="0" xfId="0" applyFont="1"/>
    <xf numFmtId="0" fontId="15" fillId="0" borderId="0" xfId="0" applyFont="1" applyAlignment="1">
      <alignment horizontal="center" wrapText="1"/>
    </xf>
    <xf numFmtId="0" fontId="11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0" fontId="26" fillId="0" borderId="0" xfId="0" applyFont="1" applyAlignment="1">
      <alignment horizontal="left" wrapText="1"/>
    </xf>
    <xf numFmtId="0" fontId="26" fillId="0" borderId="0" xfId="1" applyFont="1" applyAlignment="1">
      <alignment horizontal="left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3" fillId="0" borderId="2" xfId="0" applyFont="1" applyBorder="1" applyAlignment="1">
      <alignment horizontal="left" vertical="top" wrapText="1"/>
    </xf>
    <xf numFmtId="165" fontId="23" fillId="0" borderId="0" xfId="0" applyNumberFormat="1" applyFont="1" applyAlignment="1">
      <alignment horizontal="left" vertical="top"/>
    </xf>
    <xf numFmtId="165" fontId="23" fillId="0" borderId="2" xfId="0" applyNumberFormat="1" applyFont="1" applyBorder="1" applyAlignment="1">
      <alignment horizontal="right" vertical="top"/>
    </xf>
    <xf numFmtId="0" fontId="20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1" fillId="0" borderId="0" xfId="0" applyFont="1" applyAlignment="1">
      <alignment horizontal="right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</cellXfs>
  <cellStyles count="3">
    <cellStyle name="Обычный" xfId="0" builtinId="0"/>
    <cellStyle name="Обычный 2 2" xfId="2" xr:uid="{7B2A02B0-0302-4165-90EB-9E694B9FA8B4}"/>
    <cellStyle name="Обычный 2 28" xfId="1" xr:uid="{52802E64-E8F8-4235-BD5D-6417793E69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B139B-E153-46B2-8CE7-E39ADB172AB0}">
  <sheetPr>
    <pageSetUpPr fitToPage="1"/>
  </sheetPr>
  <dimension ref="A1:CO944"/>
  <sheetViews>
    <sheetView tabSelected="1" topLeftCell="A28" zoomScaleNormal="100" workbookViewId="0">
      <selection activeCell="C43" sqref="C43:D43"/>
    </sheetView>
  </sheetViews>
  <sheetFormatPr defaultRowHeight="12.75" x14ac:dyDescent="0.2"/>
  <cols>
    <col min="1" max="1" width="5.7109375" customWidth="1"/>
    <col min="2" max="2" width="20.7109375" customWidth="1"/>
    <col min="3" max="3" width="49.28515625" style="113" customWidth="1"/>
    <col min="4" max="4" width="10.7109375" customWidth="1"/>
    <col min="5" max="11" width="15.7109375" customWidth="1"/>
    <col min="12" max="12" width="18.7109375" customWidth="1"/>
    <col min="15" max="92" width="0" hidden="1" customWidth="1"/>
    <col min="93" max="93" width="108.7109375" hidden="1" customWidth="1"/>
    <col min="94" max="101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106" t="s">
        <v>497</v>
      </c>
      <c r="B2" s="106"/>
      <c r="C2" s="106"/>
      <c r="D2" s="106"/>
      <c r="E2" s="106"/>
      <c r="F2" s="107" t="s">
        <v>534</v>
      </c>
      <c r="G2" s="107"/>
      <c r="H2" s="107"/>
      <c r="I2" s="107"/>
      <c r="J2" s="107"/>
      <c r="K2" s="107"/>
      <c r="L2" s="107"/>
    </row>
    <row r="3" spans="1:93" ht="12.75" customHeight="1" x14ac:dyDescent="0.2">
      <c r="A3" s="13"/>
      <c r="B3" s="13"/>
      <c r="C3" s="10"/>
      <c r="D3" s="13"/>
      <c r="E3" s="13"/>
      <c r="F3" s="14"/>
      <c r="G3" s="14"/>
      <c r="H3" s="14"/>
      <c r="I3" s="14"/>
      <c r="J3" s="14"/>
      <c r="K3" s="14"/>
      <c r="L3" s="14"/>
    </row>
    <row r="4" spans="1:93" ht="12.75" customHeight="1" x14ac:dyDescent="0.2">
      <c r="A4" s="106" t="s">
        <v>498</v>
      </c>
      <c r="B4" s="106"/>
      <c r="C4" s="106"/>
      <c r="D4" s="106"/>
      <c r="E4" s="106"/>
      <c r="F4" s="107" t="str">
        <f>IF(Source!CQ12 &lt;&gt; "", Source!CQ12, "")</f>
        <v>Приказ Минстроя России от 30.12.2021 г. № 1046/пр</v>
      </c>
      <c r="G4" s="107"/>
      <c r="H4" s="107"/>
      <c r="I4" s="107"/>
      <c r="J4" s="107"/>
      <c r="K4" s="107"/>
      <c r="L4" s="107"/>
    </row>
    <row r="5" spans="1:93" ht="12.75" customHeight="1" x14ac:dyDescent="0.2">
      <c r="A5" s="13"/>
      <c r="B5" s="13"/>
      <c r="C5" s="10"/>
      <c r="D5" s="13"/>
      <c r="E5" s="13"/>
      <c r="F5" s="14"/>
      <c r="G5" s="14"/>
      <c r="H5" s="14"/>
      <c r="I5" s="14"/>
      <c r="J5" s="14"/>
      <c r="K5" s="14"/>
      <c r="L5" s="14"/>
    </row>
    <row r="6" spans="1:93" ht="76.5" x14ac:dyDescent="0.2">
      <c r="A6" s="106" t="s">
        <v>499</v>
      </c>
      <c r="B6" s="106"/>
      <c r="C6" s="106"/>
      <c r="D6" s="106"/>
      <c r="E6" s="106"/>
      <c r="F6" s="107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  <c r="G6" s="107"/>
      <c r="H6" s="107"/>
      <c r="I6" s="107"/>
      <c r="J6" s="107"/>
      <c r="K6" s="107"/>
      <c r="L6" s="107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</row>
    <row r="7" spans="1:93" ht="12.75" customHeight="1" x14ac:dyDescent="0.2">
      <c r="A7" s="13"/>
      <c r="B7" s="13"/>
      <c r="C7" s="10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106" t="s">
        <v>500</v>
      </c>
      <c r="B8" s="106"/>
      <c r="C8" s="106"/>
      <c r="D8" s="106"/>
      <c r="E8" s="106"/>
      <c r="F8" s="107" t="s">
        <v>357</v>
      </c>
      <c r="G8" s="107"/>
      <c r="H8" s="107"/>
      <c r="I8" s="107"/>
      <c r="J8" s="107"/>
      <c r="K8" s="107"/>
      <c r="L8" s="107"/>
    </row>
    <row r="9" spans="1:93" ht="12.75" customHeight="1" x14ac:dyDescent="0.2">
      <c r="A9" s="13"/>
      <c r="B9" s="13"/>
      <c r="C9" s="10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106" t="s">
        <v>501</v>
      </c>
      <c r="B10" s="106"/>
      <c r="C10" s="106"/>
      <c r="D10" s="106"/>
      <c r="E10" s="106"/>
      <c r="F10" s="107" t="s">
        <v>358</v>
      </c>
      <c r="G10" s="107"/>
      <c r="H10" s="107"/>
      <c r="I10" s="107"/>
      <c r="J10" s="107"/>
      <c r="K10" s="107"/>
      <c r="L10" s="107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106" t="s">
        <v>502</v>
      </c>
      <c r="B12" s="106"/>
      <c r="C12" s="106"/>
      <c r="D12" s="106"/>
      <c r="E12" s="106"/>
      <c r="F12" s="107" t="s">
        <v>535</v>
      </c>
      <c r="G12" s="107"/>
      <c r="H12" s="107"/>
      <c r="I12" s="107"/>
      <c r="J12" s="107"/>
      <c r="K12" s="107"/>
      <c r="L12" s="107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106" t="s">
        <v>503</v>
      </c>
      <c r="B14" s="106"/>
      <c r="C14" s="106"/>
      <c r="D14" s="106"/>
      <c r="E14" s="106"/>
      <c r="F14" s="107" t="str">
        <f>IF(Source!CZ12 &lt;&gt; "", Source!CZ12, "")</f>
        <v/>
      </c>
      <c r="G14" s="107"/>
      <c r="H14" s="107"/>
      <c r="I14" s="107"/>
      <c r="J14" s="107"/>
      <c r="K14" s="107"/>
      <c r="L14" s="107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106" t="s">
        <v>504</v>
      </c>
      <c r="B16" s="106"/>
      <c r="C16" s="106"/>
      <c r="D16" s="106"/>
      <c r="E16" s="106"/>
      <c r="F16" s="107" t="str">
        <f>IF(Source!DA12 &lt;&gt; "", Source!DA12, "")</f>
        <v/>
      </c>
      <c r="G16" s="107"/>
      <c r="H16" s="107"/>
      <c r="I16" s="107"/>
      <c r="J16" s="107"/>
      <c r="K16" s="107"/>
      <c r="L16" s="107"/>
    </row>
    <row r="17" spans="1:12" ht="12.75" customHeight="1" x14ac:dyDescent="0.2">
      <c r="A17" s="17"/>
      <c r="B17" s="17"/>
      <c r="C17" s="114"/>
      <c r="D17" s="17"/>
      <c r="E17" s="17"/>
      <c r="F17" s="18"/>
      <c r="G17" s="18"/>
      <c r="H17" s="18"/>
      <c r="I17" s="18"/>
      <c r="J17" s="18"/>
      <c r="K17" s="18"/>
      <c r="L17" s="18"/>
    </row>
    <row r="18" spans="1:12" ht="15.75" x14ac:dyDescent="0.25">
      <c r="A18" s="108"/>
      <c r="B18" s="109" t="s">
        <v>645</v>
      </c>
      <c r="C18" s="109"/>
      <c r="D18" s="110"/>
      <c r="E18" s="111"/>
      <c r="F18" s="111"/>
      <c r="G18" s="17"/>
      <c r="H18" s="17"/>
      <c r="I18" s="17"/>
      <c r="J18" s="17"/>
      <c r="K18" s="17"/>
      <c r="L18" s="17"/>
    </row>
    <row r="19" spans="1:12" ht="15.75" x14ac:dyDescent="0.25">
      <c r="A19" s="108"/>
      <c r="B19" s="110"/>
      <c r="C19" s="110"/>
      <c r="D19" s="110"/>
      <c r="E19" s="111"/>
      <c r="F19" s="111"/>
      <c r="G19" s="17"/>
      <c r="H19" s="17"/>
      <c r="I19" s="17"/>
      <c r="J19" s="17"/>
      <c r="K19" s="17"/>
      <c r="L19" s="17"/>
    </row>
    <row r="20" spans="1:12" ht="15.75" x14ac:dyDescent="0.25">
      <c r="A20" s="108"/>
      <c r="B20" s="109" t="s">
        <v>646</v>
      </c>
      <c r="C20" s="109"/>
      <c r="D20" s="109"/>
      <c r="E20" s="109"/>
      <c r="F20" s="109"/>
      <c r="G20" s="17"/>
      <c r="H20" s="17"/>
      <c r="I20" s="17"/>
      <c r="J20" s="17"/>
      <c r="K20" s="17"/>
      <c r="L20" s="17"/>
    </row>
    <row r="21" spans="1:12" ht="15.75" x14ac:dyDescent="0.25">
      <c r="A21" s="108"/>
      <c r="B21" s="110"/>
      <c r="C21" s="110"/>
      <c r="D21" s="110"/>
      <c r="E21" s="111"/>
      <c r="F21" s="111"/>
      <c r="G21" s="17"/>
      <c r="H21" s="17"/>
      <c r="I21" s="17"/>
      <c r="J21" s="17"/>
      <c r="K21" s="17"/>
      <c r="L21" s="17"/>
    </row>
    <row r="22" spans="1:12" ht="15.75" x14ac:dyDescent="0.25">
      <c r="A22" s="108"/>
      <c r="B22" s="109" t="s">
        <v>647</v>
      </c>
      <c r="C22" s="109"/>
      <c r="D22" s="109"/>
      <c r="E22" s="109"/>
      <c r="F22" s="111"/>
      <c r="G22" s="17"/>
      <c r="H22" s="17"/>
      <c r="I22" s="17"/>
      <c r="J22" s="17"/>
      <c r="K22" s="17"/>
      <c r="L22" s="17"/>
    </row>
    <row r="23" spans="1:12" ht="15.75" x14ac:dyDescent="0.25">
      <c r="A23" s="108"/>
      <c r="B23" s="110"/>
      <c r="C23" s="110"/>
      <c r="D23" s="110"/>
      <c r="E23" s="111"/>
      <c r="F23" s="111"/>
      <c r="G23" s="17"/>
      <c r="H23" s="17"/>
      <c r="I23" s="17"/>
      <c r="J23" s="17"/>
      <c r="K23" s="17"/>
      <c r="L23" s="17"/>
    </row>
    <row r="24" spans="1:12" ht="15.75" x14ac:dyDescent="0.25">
      <c r="A24" s="108"/>
      <c r="B24" s="109" t="s">
        <v>648</v>
      </c>
      <c r="C24" s="109"/>
      <c r="D24" s="110"/>
      <c r="E24" s="110"/>
      <c r="F24" s="111"/>
      <c r="G24" s="17"/>
      <c r="H24" s="17"/>
      <c r="I24" s="17"/>
      <c r="J24" s="17"/>
      <c r="K24" s="17"/>
      <c r="L24" s="17"/>
    </row>
    <row r="25" spans="1:12" ht="14.25" x14ac:dyDescent="0.2">
      <c r="A25" s="19"/>
      <c r="B25" s="19"/>
      <c r="C25" s="112"/>
      <c r="D25" s="19"/>
      <c r="E25" s="19"/>
      <c r="F25" s="20"/>
      <c r="G25" s="20"/>
      <c r="H25" s="20"/>
      <c r="I25" s="20"/>
      <c r="J25" s="20"/>
      <c r="K25" s="20"/>
      <c r="L25" s="20"/>
    </row>
    <row r="26" spans="1:12" ht="15.75" x14ac:dyDescent="0.25">
      <c r="A26" s="103" t="s">
        <v>649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</row>
    <row r="27" spans="1:12" ht="12.75" customHeight="1" x14ac:dyDescent="0.25">
      <c r="A27" s="72"/>
      <c r="B27" s="72"/>
      <c r="C27" s="115"/>
      <c r="D27" s="72"/>
      <c r="E27" s="72"/>
      <c r="F27" s="72"/>
      <c r="G27" s="72"/>
      <c r="H27" s="72"/>
      <c r="I27" s="72"/>
      <c r="J27" s="72"/>
      <c r="K27" s="72"/>
      <c r="L27" s="72"/>
    </row>
    <row r="28" spans="1:12" ht="18" customHeight="1" x14ac:dyDescent="0.25">
      <c r="A28" s="104" t="s">
        <v>642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</row>
    <row r="29" spans="1:12" ht="14.25" customHeight="1" x14ac:dyDescent="0.2">
      <c r="A29" s="100" t="s">
        <v>505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</row>
    <row r="30" spans="1:12" ht="14.25" customHeight="1" x14ac:dyDescent="0.2">
      <c r="A30" s="19"/>
      <c r="B30" s="19"/>
      <c r="C30" s="112"/>
      <c r="D30" s="19"/>
      <c r="E30" s="19"/>
      <c r="F30" s="19"/>
      <c r="G30" s="19"/>
      <c r="H30" s="19"/>
      <c r="I30" s="19"/>
      <c r="J30" s="19"/>
      <c r="K30" s="19"/>
      <c r="L30" s="19"/>
    </row>
    <row r="31" spans="1:12" ht="14.25" customHeight="1" x14ac:dyDescent="0.2">
      <c r="A31" s="19"/>
      <c r="B31" s="19"/>
      <c r="C31" s="112"/>
      <c r="D31" s="19"/>
      <c r="E31" s="19"/>
      <c r="F31" s="19"/>
      <c r="G31" s="19"/>
      <c r="H31" s="19"/>
      <c r="I31" s="19"/>
      <c r="J31" s="19"/>
      <c r="K31" s="19"/>
      <c r="L31" s="19"/>
    </row>
    <row r="32" spans="1:12" ht="12.75" customHeight="1" x14ac:dyDescent="0.2">
      <c r="A32" s="12" t="s">
        <v>506</v>
      </c>
      <c r="B32" s="12"/>
      <c r="C32" s="116" t="s">
        <v>536</v>
      </c>
      <c r="D32" s="12" t="s">
        <v>507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117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508</v>
      </c>
      <c r="B34" s="12"/>
      <c r="C34" s="105"/>
      <c r="D34" s="105"/>
      <c r="E34" s="105"/>
      <c r="F34" s="105"/>
      <c r="G34" s="105"/>
      <c r="H34" s="105"/>
      <c r="I34" s="105"/>
      <c r="J34" s="105"/>
      <c r="K34" s="105"/>
      <c r="L34" s="105"/>
    </row>
    <row r="35" spans="1:12" ht="12.75" customHeight="1" x14ac:dyDescent="0.2">
      <c r="A35" s="22"/>
      <c r="B35" s="23"/>
      <c r="C35" s="100" t="s">
        <v>509</v>
      </c>
      <c r="D35" s="100"/>
      <c r="E35" s="100"/>
      <c r="F35" s="100"/>
      <c r="G35" s="100"/>
      <c r="H35" s="100"/>
      <c r="I35" s="100"/>
      <c r="J35" s="100"/>
      <c r="K35" s="100"/>
      <c r="L35" s="100"/>
    </row>
    <row r="36" spans="1:12" ht="14.25" customHeight="1" x14ac:dyDescent="0.2">
      <c r="A36" s="19"/>
      <c r="B36" s="19"/>
      <c r="C36" s="112"/>
      <c r="D36" s="19"/>
      <c r="E36" s="19"/>
      <c r="F36" s="19"/>
      <c r="G36" s="19"/>
      <c r="H36" s="19"/>
      <c r="I36" s="19"/>
      <c r="J36" s="19"/>
      <c r="K36" s="19"/>
      <c r="L36" s="19"/>
    </row>
    <row r="37" spans="1:12" ht="14.25" customHeight="1" x14ac:dyDescent="0.2">
      <c r="A37" s="24" t="s">
        <v>537</v>
      </c>
      <c r="B37" s="19"/>
      <c r="C37" s="112"/>
      <c r="D37" s="25"/>
      <c r="E37" s="19"/>
      <c r="F37" s="19"/>
      <c r="G37" s="19"/>
      <c r="H37" s="19"/>
      <c r="I37" s="19"/>
      <c r="J37" s="19"/>
      <c r="K37" s="19"/>
      <c r="L37" s="19"/>
    </row>
    <row r="38" spans="1:12" ht="14.25" customHeight="1" x14ac:dyDescent="0.2">
      <c r="A38" s="19"/>
      <c r="B38" s="19"/>
      <c r="C38" s="112"/>
      <c r="D38" s="19"/>
      <c r="E38" s="19"/>
      <c r="F38" s="19"/>
      <c r="G38" s="19"/>
      <c r="H38" s="19"/>
      <c r="I38" s="19"/>
      <c r="J38" s="19"/>
      <c r="K38" s="19"/>
      <c r="L38" s="19"/>
    </row>
    <row r="39" spans="1:12" ht="14.25" customHeight="1" x14ac:dyDescent="0.2">
      <c r="A39" s="24" t="s">
        <v>510</v>
      </c>
      <c r="B39" s="19"/>
      <c r="C39" s="101">
        <f>L937/1000</f>
        <v>17036.508984</v>
      </c>
      <c r="D39" s="102"/>
      <c r="E39" s="12" t="s">
        <v>511</v>
      </c>
      <c r="F39" s="17"/>
      <c r="G39" s="17"/>
      <c r="H39" s="17"/>
      <c r="I39" s="17"/>
      <c r="J39" s="17"/>
      <c r="K39" s="17"/>
      <c r="L39" s="19"/>
    </row>
    <row r="40" spans="1:12" ht="14.25" customHeight="1" x14ac:dyDescent="0.2">
      <c r="A40" s="24"/>
      <c r="B40" s="19"/>
      <c r="C40" s="118"/>
      <c r="D40" s="26"/>
      <c r="E40" s="12"/>
      <c r="F40" s="17"/>
      <c r="G40" s="12" t="s">
        <v>512</v>
      </c>
      <c r="H40" s="19"/>
      <c r="I40" s="12"/>
      <c r="J40" s="12"/>
      <c r="K40" s="62">
        <f>ROUND(SUM(AR53:AR937)/1000, 2)</f>
        <v>855.57</v>
      </c>
      <c r="L40" s="12" t="s">
        <v>511</v>
      </c>
    </row>
    <row r="41" spans="1:12" ht="14.25" customHeight="1" x14ac:dyDescent="0.2">
      <c r="A41" s="19"/>
      <c r="B41" s="27" t="s">
        <v>513</v>
      </c>
      <c r="C41" s="118"/>
      <c r="D41" s="19"/>
      <c r="E41" s="12"/>
      <c r="F41" s="17"/>
      <c r="G41" s="12" t="s">
        <v>514</v>
      </c>
      <c r="H41" s="19"/>
      <c r="I41" s="12"/>
      <c r="J41" s="12"/>
      <c r="K41" s="62">
        <f>ROUND(SUM(AT53:AT937)/1000, 2)</f>
        <v>62.9</v>
      </c>
      <c r="L41" s="12" t="s">
        <v>511</v>
      </c>
    </row>
    <row r="42" spans="1:12" ht="14.25" customHeight="1" x14ac:dyDescent="0.2">
      <c r="A42" s="19"/>
      <c r="B42" s="24" t="s">
        <v>515</v>
      </c>
      <c r="C42" s="101">
        <f>L933/1000-C44</f>
        <v>2367.3007099999995</v>
      </c>
      <c r="D42" s="102"/>
      <c r="E42" s="12" t="s">
        <v>511</v>
      </c>
      <c r="F42" s="17"/>
      <c r="G42" s="12" t="s">
        <v>516</v>
      </c>
      <c r="H42" s="19"/>
      <c r="I42" s="12"/>
      <c r="J42" s="26"/>
      <c r="K42" s="62">
        <f>Source!F336</f>
        <v>1476.863912</v>
      </c>
      <c r="L42" s="12" t="s">
        <v>362</v>
      </c>
    </row>
    <row r="43" spans="1:12" ht="14.25" customHeight="1" x14ac:dyDescent="0.2">
      <c r="A43" s="19"/>
      <c r="B43" s="24" t="s">
        <v>517</v>
      </c>
      <c r="C43" s="101">
        <f>ROUND((Source!F332)/1000, 2)</f>
        <v>1158.31</v>
      </c>
      <c r="D43" s="102"/>
      <c r="E43" s="12" t="s">
        <v>511</v>
      </c>
      <c r="F43" s="17"/>
      <c r="G43" s="12" t="s">
        <v>518</v>
      </c>
      <c r="H43" s="19"/>
      <c r="I43" s="12"/>
      <c r="J43" s="28"/>
      <c r="K43" s="62">
        <f>Source!F337</f>
        <v>102.243212</v>
      </c>
      <c r="L43" s="12" t="s">
        <v>362</v>
      </c>
    </row>
    <row r="44" spans="1:12" ht="14.25" customHeight="1" x14ac:dyDescent="0.2">
      <c r="A44" s="19"/>
      <c r="B44" s="24" t="s">
        <v>519</v>
      </c>
      <c r="C44" s="101">
        <f>L614/1000</f>
        <v>11684.86851</v>
      </c>
      <c r="D44" s="102"/>
      <c r="E44" s="12" t="s">
        <v>511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19"/>
      <c r="B45" s="24" t="s">
        <v>520</v>
      </c>
      <c r="C45" s="101">
        <f>ROUND((Source!F333)/1000, 2)</f>
        <v>1184.78</v>
      </c>
      <c r="D45" s="102"/>
      <c r="E45" s="12" t="s">
        <v>511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29"/>
      <c r="B46" s="29"/>
      <c r="C46" s="63"/>
      <c r="D46" s="29"/>
      <c r="E46" s="29"/>
      <c r="F46" s="29"/>
      <c r="G46" s="29"/>
      <c r="H46" s="29"/>
      <c r="I46" s="29"/>
      <c r="J46" s="29"/>
      <c r="K46" s="29"/>
      <c r="L46" s="29"/>
    </row>
    <row r="47" spans="1:12" ht="12.75" customHeight="1" x14ac:dyDescent="0.2">
      <c r="A47" s="86" t="s">
        <v>521</v>
      </c>
      <c r="B47" s="86" t="s">
        <v>522</v>
      </c>
      <c r="C47" s="86" t="s">
        <v>523</v>
      </c>
      <c r="D47" s="86" t="s">
        <v>524</v>
      </c>
      <c r="E47" s="89" t="s">
        <v>525</v>
      </c>
      <c r="F47" s="90"/>
      <c r="G47" s="91"/>
      <c r="H47" s="89" t="s">
        <v>526</v>
      </c>
      <c r="I47" s="90"/>
      <c r="J47" s="90"/>
      <c r="K47" s="90"/>
      <c r="L47" s="91"/>
    </row>
    <row r="48" spans="1:12" ht="12.75" customHeight="1" x14ac:dyDescent="0.2">
      <c r="A48" s="87"/>
      <c r="B48" s="87"/>
      <c r="C48" s="87"/>
      <c r="D48" s="87"/>
      <c r="E48" s="92"/>
      <c r="F48" s="93"/>
      <c r="G48" s="94"/>
      <c r="H48" s="98"/>
      <c r="I48" s="93"/>
      <c r="J48" s="93"/>
      <c r="K48" s="93"/>
      <c r="L48" s="94"/>
    </row>
    <row r="49" spans="1:83" ht="12.75" customHeight="1" x14ac:dyDescent="0.2">
      <c r="A49" s="87"/>
      <c r="B49" s="87"/>
      <c r="C49" s="87"/>
      <c r="D49" s="87"/>
      <c r="E49" s="92"/>
      <c r="F49" s="93"/>
      <c r="G49" s="94"/>
      <c r="H49" s="98"/>
      <c r="I49" s="93"/>
      <c r="J49" s="93"/>
      <c r="K49" s="93"/>
      <c r="L49" s="94"/>
    </row>
    <row r="50" spans="1:83" ht="12.75" customHeight="1" x14ac:dyDescent="0.2">
      <c r="A50" s="87"/>
      <c r="B50" s="87"/>
      <c r="C50" s="87"/>
      <c r="D50" s="87"/>
      <c r="E50" s="95"/>
      <c r="F50" s="96"/>
      <c r="G50" s="97"/>
      <c r="H50" s="99"/>
      <c r="I50" s="96"/>
      <c r="J50" s="96"/>
      <c r="K50" s="96"/>
      <c r="L50" s="97"/>
    </row>
    <row r="51" spans="1:83" ht="51" customHeight="1" x14ac:dyDescent="0.2">
      <c r="A51" s="88"/>
      <c r="B51" s="88"/>
      <c r="C51" s="88"/>
      <c r="D51" s="88"/>
      <c r="E51" s="30" t="s">
        <v>527</v>
      </c>
      <c r="F51" s="30" t="s">
        <v>528</v>
      </c>
      <c r="G51" s="31" t="s">
        <v>529</v>
      </c>
      <c r="H51" s="30" t="s">
        <v>530</v>
      </c>
      <c r="I51" s="30" t="s">
        <v>531</v>
      </c>
      <c r="J51" s="30" t="s">
        <v>532</v>
      </c>
      <c r="K51" s="30" t="s">
        <v>528</v>
      </c>
      <c r="L51" s="30" t="s">
        <v>533</v>
      </c>
    </row>
    <row r="52" spans="1:83" ht="14.25" customHeight="1" x14ac:dyDescent="0.2">
      <c r="A52" s="32">
        <v>1</v>
      </c>
      <c r="B52" s="32">
        <v>2</v>
      </c>
      <c r="C52" s="32">
        <v>3</v>
      </c>
      <c r="D52" s="32">
        <v>4</v>
      </c>
      <c r="E52" s="32">
        <v>5</v>
      </c>
      <c r="F52" s="32">
        <v>6</v>
      </c>
      <c r="G52" s="32">
        <v>7</v>
      </c>
      <c r="H52" s="32">
        <v>8</v>
      </c>
      <c r="I52" s="32">
        <v>9</v>
      </c>
      <c r="J52" s="32">
        <v>10</v>
      </c>
      <c r="K52" s="34">
        <v>11</v>
      </c>
      <c r="L52" s="34">
        <v>12</v>
      </c>
    </row>
    <row r="54" spans="1:83" ht="16.5" x14ac:dyDescent="0.2">
      <c r="A54" s="84" t="s">
        <v>538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</row>
    <row r="55" spans="1:83" ht="42.75" x14ac:dyDescent="0.2">
      <c r="A55" s="35" t="s">
        <v>74</v>
      </c>
      <c r="B55" s="37" t="s">
        <v>539</v>
      </c>
      <c r="C55" s="37" t="str">
        <f>Source!G62</f>
        <v>Обезжиривание поверхностей аппаратов и трубопроводов диаметром до 500 мм: уайт-спиритом</v>
      </c>
      <c r="D55" s="38" t="str">
        <f>Source!H62</f>
        <v>100 м2</v>
      </c>
      <c r="E55" s="39">
        <f>Source!K62</f>
        <v>0.55559999999999998</v>
      </c>
      <c r="F55" s="39"/>
      <c r="G55" s="39">
        <f>Source!I62</f>
        <v>0.55559999999999998</v>
      </c>
      <c r="H55" s="41"/>
      <c r="I55" s="40"/>
      <c r="J55" s="41"/>
      <c r="K55" s="40"/>
      <c r="L55" s="41"/>
    </row>
    <row r="56" spans="1:83" x14ac:dyDescent="0.2">
      <c r="C56" s="53" t="str">
        <f>"Объем: "&amp;Source!I62&amp;"=55,56/"&amp;"100"</f>
        <v>Объем: 0,5556=55,56/100</v>
      </c>
    </row>
    <row r="57" spans="1:83" ht="15" x14ac:dyDescent="0.2">
      <c r="A57" s="36"/>
      <c r="B57" s="39">
        <v>1</v>
      </c>
      <c r="C57" s="36" t="s">
        <v>540</v>
      </c>
      <c r="D57" s="38" t="s">
        <v>362</v>
      </c>
      <c r="E57" s="42"/>
      <c r="F57" s="39"/>
      <c r="G57" s="42">
        <f>Source!U62</f>
        <v>5.044848</v>
      </c>
      <c r="H57" s="39"/>
      <c r="I57" s="39"/>
      <c r="J57" s="39"/>
      <c r="K57" s="39"/>
      <c r="L57" s="43">
        <f>SUM(L58:L58)-SUMIF(CE58:CE58, 1, L58:L58)</f>
        <v>2253.13</v>
      </c>
    </row>
    <row r="58" spans="1:83" ht="14.25" x14ac:dyDescent="0.2">
      <c r="A58" s="37"/>
      <c r="B58" s="37" t="s">
        <v>360</v>
      </c>
      <c r="C58" s="37" t="s">
        <v>361</v>
      </c>
      <c r="D58" s="38" t="s">
        <v>362</v>
      </c>
      <c r="E58" s="39">
        <v>9.08</v>
      </c>
      <c r="F58" s="39"/>
      <c r="G58" s="39">
        <f>SmtRes!CX1</f>
        <v>5.044848</v>
      </c>
      <c r="H58" s="41"/>
      <c r="I58" s="40"/>
      <c r="J58" s="41">
        <f>SmtRes!CZ1</f>
        <v>446.62</v>
      </c>
      <c r="K58" s="40"/>
      <c r="L58" s="41">
        <f>SmtRes!DI1</f>
        <v>2253.13</v>
      </c>
    </row>
    <row r="59" spans="1:83" ht="15" x14ac:dyDescent="0.2">
      <c r="A59" s="36"/>
      <c r="B59" s="39">
        <v>2</v>
      </c>
      <c r="C59" s="36" t="s">
        <v>541</v>
      </c>
      <c r="D59" s="38"/>
      <c r="E59" s="42"/>
      <c r="F59" s="39"/>
      <c r="G59" s="42"/>
      <c r="H59" s="39"/>
      <c r="I59" s="39"/>
      <c r="J59" s="39"/>
      <c r="K59" s="39"/>
      <c r="L59" s="43">
        <f>SUM(L60:L65)-SUMIF(CE60:CE65, 1, L60:L65)</f>
        <v>15.139999999999997</v>
      </c>
    </row>
    <row r="60" spans="1:83" ht="15" x14ac:dyDescent="0.2">
      <c r="A60" s="36"/>
      <c r="B60" s="39"/>
      <c r="C60" s="36" t="s">
        <v>544</v>
      </c>
      <c r="D60" s="38" t="s">
        <v>362</v>
      </c>
      <c r="E60" s="42"/>
      <c r="F60" s="39"/>
      <c r="G60" s="42">
        <f>Source!V62</f>
        <v>1.6668000000000002E-2</v>
      </c>
      <c r="H60" s="39"/>
      <c r="I60" s="39"/>
      <c r="J60" s="39"/>
      <c r="K60" s="39"/>
      <c r="L60" s="43">
        <f>SUMIF(CE61:CE65, 1, L61:L65)</f>
        <v>8.58</v>
      </c>
      <c r="CE60">
        <v>1</v>
      </c>
    </row>
    <row r="61" spans="1:83" ht="28.5" x14ac:dyDescent="0.2">
      <c r="A61" s="37"/>
      <c r="B61" s="37" t="s">
        <v>365</v>
      </c>
      <c r="C61" s="37" t="s">
        <v>367</v>
      </c>
      <c r="D61" s="38" t="s">
        <v>368</v>
      </c>
      <c r="E61" s="39">
        <v>0.01</v>
      </c>
      <c r="F61" s="39"/>
      <c r="G61" s="39">
        <f>SmtRes!CX3</f>
        <v>5.5560000000000002E-3</v>
      </c>
      <c r="H61" s="41">
        <f>SmtRes!CZ3</f>
        <v>6.62</v>
      </c>
      <c r="I61" s="40">
        <f>SmtRes!AJ3</f>
        <v>1.36</v>
      </c>
      <c r="J61" s="41">
        <f>ROUND(H61*I61, 2)</f>
        <v>9</v>
      </c>
      <c r="K61" s="40"/>
      <c r="L61" s="41">
        <f>SmtRes!DG3</f>
        <v>0.05</v>
      </c>
    </row>
    <row r="62" spans="1:83" ht="57" x14ac:dyDescent="0.2">
      <c r="A62" s="37"/>
      <c r="B62" s="37" t="s">
        <v>369</v>
      </c>
      <c r="C62" s="37" t="s">
        <v>371</v>
      </c>
      <c r="D62" s="38" t="s">
        <v>368</v>
      </c>
      <c r="E62" s="39">
        <v>0.01</v>
      </c>
      <c r="F62" s="39"/>
      <c r="G62" s="39">
        <f>SmtRes!CX4</f>
        <v>5.5560000000000002E-3</v>
      </c>
      <c r="H62" s="41"/>
      <c r="I62" s="40"/>
      <c r="J62" s="41">
        <f>SmtRes!CZ4</f>
        <v>1558.39</v>
      </c>
      <c r="K62" s="40"/>
      <c r="L62" s="41">
        <f>SmtRes!DG4</f>
        <v>8.66</v>
      </c>
    </row>
    <row r="63" spans="1:83" ht="14.25" x14ac:dyDescent="0.2">
      <c r="A63" s="37"/>
      <c r="B63" s="37" t="s">
        <v>372</v>
      </c>
      <c r="C63" s="37" t="s">
        <v>542</v>
      </c>
      <c r="D63" s="38" t="s">
        <v>362</v>
      </c>
      <c r="E63" s="39">
        <f>SmtRes!DO4*SmtRes!AT4</f>
        <v>0.01</v>
      </c>
      <c r="F63" s="39"/>
      <c r="G63" s="39">
        <f>SmtRes!DO4*SmtRes!CX4</f>
        <v>5.5560000000000002E-3</v>
      </c>
      <c r="H63" s="41"/>
      <c r="I63" s="40"/>
      <c r="J63" s="41">
        <f>ROUND(SmtRes!AG4/SmtRes!DO4, 2)</f>
        <v>563.76</v>
      </c>
      <c r="K63" s="40"/>
      <c r="L63" s="41">
        <f>SmtRes!DH4</f>
        <v>3.13</v>
      </c>
      <c r="CE63">
        <v>1</v>
      </c>
    </row>
    <row r="64" spans="1:83" ht="28.5" x14ac:dyDescent="0.2">
      <c r="A64" s="37"/>
      <c r="B64" s="37" t="s">
        <v>373</v>
      </c>
      <c r="C64" s="37" t="s">
        <v>375</v>
      </c>
      <c r="D64" s="38" t="s">
        <v>368</v>
      </c>
      <c r="E64" s="39">
        <v>0.02</v>
      </c>
      <c r="F64" s="39"/>
      <c r="G64" s="39">
        <f>SmtRes!CX5</f>
        <v>1.1112E-2</v>
      </c>
      <c r="H64" s="41">
        <f>SmtRes!CZ5</f>
        <v>477.92</v>
      </c>
      <c r="I64" s="40">
        <f>SmtRes!AJ5</f>
        <v>1.21</v>
      </c>
      <c r="J64" s="41">
        <f>ROUND(H64*I64, 2)</f>
        <v>578.28</v>
      </c>
      <c r="K64" s="40"/>
      <c r="L64" s="41">
        <f>SmtRes!DG5</f>
        <v>6.43</v>
      </c>
    </row>
    <row r="65" spans="1:83" ht="14.25" x14ac:dyDescent="0.2">
      <c r="A65" s="37"/>
      <c r="B65" s="37" t="s">
        <v>376</v>
      </c>
      <c r="C65" s="37" t="s">
        <v>543</v>
      </c>
      <c r="D65" s="38" t="s">
        <v>362</v>
      </c>
      <c r="E65" s="39">
        <f>SmtRes!DO5*SmtRes!AT5</f>
        <v>0.02</v>
      </c>
      <c r="F65" s="39"/>
      <c r="G65" s="39">
        <f>SmtRes!DO5*SmtRes!CX5</f>
        <v>1.1112E-2</v>
      </c>
      <c r="H65" s="41"/>
      <c r="I65" s="40"/>
      <c r="J65" s="41">
        <f>ROUND(SmtRes!AG5/SmtRes!DO5, 2)</f>
        <v>490.55</v>
      </c>
      <c r="K65" s="40"/>
      <c r="L65" s="41">
        <f>SmtRes!DH5</f>
        <v>5.45</v>
      </c>
      <c r="CE65">
        <v>1</v>
      </c>
    </row>
    <row r="66" spans="1:83" ht="15" x14ac:dyDescent="0.2">
      <c r="A66" s="36"/>
      <c r="B66" s="39">
        <v>4</v>
      </c>
      <c r="C66" s="36" t="s">
        <v>545</v>
      </c>
      <c r="D66" s="38"/>
      <c r="E66" s="42"/>
      <c r="F66" s="39"/>
      <c r="G66" s="42"/>
      <c r="H66" s="39"/>
      <c r="I66" s="39"/>
      <c r="J66" s="39"/>
      <c r="K66" s="39"/>
      <c r="L66" s="43">
        <f>SUM(L67:L68)-SUMIF(CE67:CE68, 1, L67:L68)</f>
        <v>1584.95</v>
      </c>
    </row>
    <row r="67" spans="1:83" ht="14.25" x14ac:dyDescent="0.2">
      <c r="A67" s="37"/>
      <c r="B67" s="37" t="s">
        <v>377</v>
      </c>
      <c r="C67" s="37" t="s">
        <v>379</v>
      </c>
      <c r="D67" s="38" t="s">
        <v>380</v>
      </c>
      <c r="E67" s="39">
        <v>5</v>
      </c>
      <c r="F67" s="39"/>
      <c r="G67" s="39">
        <f>SmtRes!CX6</f>
        <v>2.778</v>
      </c>
      <c r="H67" s="41">
        <f>SmtRes!CZ6</f>
        <v>56.11</v>
      </c>
      <c r="I67" s="40">
        <f>SmtRes!AI6</f>
        <v>1.39</v>
      </c>
      <c r="J67" s="41">
        <f>ROUND(H67*I67, 2)</f>
        <v>77.989999999999995</v>
      </c>
      <c r="K67" s="40"/>
      <c r="L67" s="41">
        <f>SmtRes!DF6</f>
        <v>216.66</v>
      </c>
    </row>
    <row r="68" spans="1:83" ht="14.25" x14ac:dyDescent="0.2">
      <c r="A68" s="37"/>
      <c r="B68" s="37" t="s">
        <v>381</v>
      </c>
      <c r="C68" s="44" t="s">
        <v>383</v>
      </c>
      <c r="D68" s="45" t="s">
        <v>380</v>
      </c>
      <c r="E68" s="46">
        <v>32</v>
      </c>
      <c r="F68" s="46"/>
      <c r="G68" s="46">
        <f>SmtRes!CX7</f>
        <v>17.779199999999999</v>
      </c>
      <c r="H68" s="47">
        <f>SmtRes!CZ7</f>
        <v>60.6</v>
      </c>
      <c r="I68" s="48">
        <f>SmtRes!AI7</f>
        <v>1.27</v>
      </c>
      <c r="J68" s="47">
        <f>ROUND(H68*I68, 2)</f>
        <v>76.959999999999994</v>
      </c>
      <c r="K68" s="48"/>
      <c r="L68" s="47">
        <f>SmtRes!DF7</f>
        <v>1368.29</v>
      </c>
    </row>
    <row r="69" spans="1:83" ht="15" x14ac:dyDescent="0.2">
      <c r="A69" s="37"/>
      <c r="B69" s="37"/>
      <c r="C69" s="50" t="s">
        <v>546</v>
      </c>
      <c r="D69" s="38"/>
      <c r="E69" s="39"/>
      <c r="F69" s="39"/>
      <c r="G69" s="39"/>
      <c r="H69" s="41"/>
      <c r="I69" s="40"/>
      <c r="J69" s="41"/>
      <c r="K69" s="40"/>
      <c r="L69" s="41">
        <f>L57+L59+L60+L66</f>
        <v>3861.8</v>
      </c>
    </row>
    <row r="70" spans="1:83" ht="14.25" x14ac:dyDescent="0.2">
      <c r="A70" s="37"/>
      <c r="B70" s="37"/>
      <c r="C70" s="37" t="s">
        <v>547</v>
      </c>
      <c r="D70" s="38"/>
      <c r="E70" s="39"/>
      <c r="F70" s="39"/>
      <c r="G70" s="39"/>
      <c r="H70" s="41"/>
      <c r="I70" s="40"/>
      <c r="J70" s="41"/>
      <c r="K70" s="40"/>
      <c r="L70" s="41">
        <f>SUM(AR55:AR73)+SUM(AS55:AS73)+SUM(AT55:AT73)+SUM(AU55:AU73)+SUM(AV55:AV73)</f>
        <v>2261.71</v>
      </c>
    </row>
    <row r="71" spans="1:83" ht="28.5" x14ac:dyDescent="0.2">
      <c r="A71" s="37"/>
      <c r="B71" s="37" t="s">
        <v>83</v>
      </c>
      <c r="C71" s="37" t="s">
        <v>548</v>
      </c>
      <c r="D71" s="38" t="s">
        <v>414</v>
      </c>
      <c r="E71" s="39">
        <f>Source!BZ62</f>
        <v>94</v>
      </c>
      <c r="F71" s="39"/>
      <c r="G71" s="39">
        <f>Source!AT62</f>
        <v>94</v>
      </c>
      <c r="H71" s="41"/>
      <c r="I71" s="40"/>
      <c r="J71" s="41"/>
      <c r="K71" s="40"/>
      <c r="L71" s="41">
        <f>SUM(AZ55:AZ73)</f>
        <v>2126.0100000000002</v>
      </c>
    </row>
    <row r="72" spans="1:83" ht="28.5" x14ac:dyDescent="0.2">
      <c r="A72" s="44"/>
      <c r="B72" s="44" t="s">
        <v>84</v>
      </c>
      <c r="C72" s="44" t="s">
        <v>549</v>
      </c>
      <c r="D72" s="45" t="s">
        <v>414</v>
      </c>
      <c r="E72" s="46">
        <f>Source!CA62</f>
        <v>51</v>
      </c>
      <c r="F72" s="46"/>
      <c r="G72" s="46">
        <f>Source!AU62</f>
        <v>51</v>
      </c>
      <c r="H72" s="47"/>
      <c r="I72" s="48"/>
      <c r="J72" s="47"/>
      <c r="K72" s="48"/>
      <c r="L72" s="47">
        <f>SUM(BA55:BA73)</f>
        <v>1153.47</v>
      </c>
    </row>
    <row r="73" spans="1:83" ht="15" x14ac:dyDescent="0.2">
      <c r="C73" s="82" t="s">
        <v>550</v>
      </c>
      <c r="D73" s="82"/>
      <c r="E73" s="82"/>
      <c r="F73" s="82"/>
      <c r="G73" s="82"/>
      <c r="H73" s="82"/>
      <c r="I73" s="83">
        <f>K73/E55</f>
        <v>12853.275737940967</v>
      </c>
      <c r="J73" s="83"/>
      <c r="K73" s="83">
        <f>L57+L59+L66+L71+L72+L60</f>
        <v>7141.2800000000007</v>
      </c>
      <c r="L73" s="83"/>
      <c r="AD73">
        <f>ROUND((Source!AT62/100)*((ROUND(SUMIF(SmtRes!AQ1:'SmtRes'!AQ7,"=1",SmtRes!AD1:'SmtRes'!AD7)*Source!I62, 2)+ROUND(SUMIF(SmtRes!AQ1:'SmtRes'!AQ7,"=1",SmtRes!AC1:'SmtRes'!AC7)*Source!I62, 2))), 2)</f>
        <v>783.88</v>
      </c>
      <c r="AE73">
        <f>ROUND((Source!AU62/100)*((ROUND(SUMIF(SmtRes!AQ1:'SmtRes'!AQ7,"=1",SmtRes!AD1:'SmtRes'!AD7)*Source!I62, 2)+ROUND(SUMIF(SmtRes!AQ1:'SmtRes'!AQ7,"=1",SmtRes!AC1:'SmtRes'!AC7)*Source!I62, 2))), 2)</f>
        <v>425.29</v>
      </c>
      <c r="AN73" s="49">
        <f>L57+L59+L66+L71+L72+L60</f>
        <v>7141.2800000000007</v>
      </c>
      <c r="AO73" s="49">
        <f>L59</f>
        <v>15.139999999999997</v>
      </c>
      <c r="AQ73" t="s">
        <v>551</v>
      </c>
      <c r="AR73" s="49">
        <f>L57</f>
        <v>2253.13</v>
      </c>
      <c r="AT73" s="49">
        <f>L60</f>
        <v>8.58</v>
      </c>
      <c r="AV73" t="s">
        <v>551</v>
      </c>
      <c r="AW73" s="49">
        <f>L66</f>
        <v>1584.95</v>
      </c>
      <c r="AZ73">
        <f>Source!X62</f>
        <v>2126.0100000000002</v>
      </c>
      <c r="BA73">
        <f>Source!Y62</f>
        <v>1153.47</v>
      </c>
      <c r="CD73">
        <v>1</v>
      </c>
    </row>
    <row r="74" spans="1:83" ht="28.5" x14ac:dyDescent="0.2">
      <c r="A74" s="35" t="s">
        <v>85</v>
      </c>
      <c r="B74" s="37" t="s">
        <v>552</v>
      </c>
      <c r="C74" s="37" t="str">
        <f>Source!G63</f>
        <v>Огрунтовка металлических поверхностей за один раз: грунтовкой ГФ-021</v>
      </c>
      <c r="D74" s="38" t="str">
        <f>Source!H63</f>
        <v>100 м2</v>
      </c>
      <c r="E74" s="39">
        <f>Source!K63</f>
        <v>0.55559999999999998</v>
      </c>
      <c r="F74" s="39"/>
      <c r="G74" s="39">
        <f>Source!I63</f>
        <v>0.55559999999999998</v>
      </c>
      <c r="H74" s="41"/>
      <c r="I74" s="40"/>
      <c r="J74" s="41"/>
      <c r="K74" s="40"/>
      <c r="L74" s="41"/>
    </row>
    <row r="75" spans="1:83" x14ac:dyDescent="0.2">
      <c r="C75" s="53" t="str">
        <f>"Объем: "&amp;Source!I63&amp;"=55,56/"&amp;"100"</f>
        <v>Объем: 0,5556=55,56/100</v>
      </c>
    </row>
    <row r="76" spans="1:83" ht="15" x14ac:dyDescent="0.2">
      <c r="A76" s="36"/>
      <c r="B76" s="39">
        <v>1</v>
      </c>
      <c r="C76" s="36" t="s">
        <v>540</v>
      </c>
      <c r="D76" s="38" t="s">
        <v>362</v>
      </c>
      <c r="E76" s="42"/>
      <c r="F76" s="39"/>
      <c r="G76" s="42">
        <f>Source!U63</f>
        <v>2.9502359999999999</v>
      </c>
      <c r="H76" s="39"/>
      <c r="I76" s="39"/>
      <c r="J76" s="39"/>
      <c r="K76" s="39"/>
      <c r="L76" s="43">
        <f>SUM(L77:L77)-SUMIF(CE77:CE77, 1, L77:L77)</f>
        <v>1598.44</v>
      </c>
    </row>
    <row r="77" spans="1:83" ht="14.25" x14ac:dyDescent="0.2">
      <c r="A77" s="37"/>
      <c r="B77" s="37" t="s">
        <v>384</v>
      </c>
      <c r="C77" s="37" t="s">
        <v>385</v>
      </c>
      <c r="D77" s="38" t="s">
        <v>362</v>
      </c>
      <c r="E77" s="39">
        <v>5.31</v>
      </c>
      <c r="F77" s="39"/>
      <c r="G77" s="39">
        <f>SmtRes!CX8</f>
        <v>2.9502359999999999</v>
      </c>
      <c r="H77" s="41"/>
      <c r="I77" s="40"/>
      <c r="J77" s="41">
        <f>SmtRes!CZ8</f>
        <v>541.79999999999995</v>
      </c>
      <c r="K77" s="40"/>
      <c r="L77" s="41">
        <f>SmtRes!DI8</f>
        <v>1598.44</v>
      </c>
    </row>
    <row r="78" spans="1:83" ht="15" x14ac:dyDescent="0.2">
      <c r="A78" s="36"/>
      <c r="B78" s="39">
        <v>2</v>
      </c>
      <c r="C78" s="36" t="s">
        <v>541</v>
      </c>
      <c r="D78" s="38"/>
      <c r="E78" s="42"/>
      <c r="F78" s="39"/>
      <c r="G78" s="42"/>
      <c r="H78" s="39"/>
      <c r="I78" s="39"/>
      <c r="J78" s="39"/>
      <c r="K78" s="39"/>
      <c r="L78" s="43">
        <f>SUM(L79:L85)-SUMIF(CE79:CE85, 1, L79:L85)</f>
        <v>15.68</v>
      </c>
    </row>
    <row r="79" spans="1:83" ht="15" x14ac:dyDescent="0.2">
      <c r="A79" s="36"/>
      <c r="B79" s="39"/>
      <c r="C79" s="36" t="s">
        <v>544</v>
      </c>
      <c r="D79" s="38" t="s">
        <v>362</v>
      </c>
      <c r="E79" s="42"/>
      <c r="F79" s="39"/>
      <c r="G79" s="42">
        <f>Source!V63</f>
        <v>1.1112E-2</v>
      </c>
      <c r="H79" s="39"/>
      <c r="I79" s="39"/>
      <c r="J79" s="39"/>
      <c r="K79" s="39"/>
      <c r="L79" s="43">
        <f>SUMIF(CE80:CE85, 1, L80:L85)</f>
        <v>5.8599999999999994</v>
      </c>
      <c r="CE79">
        <v>1</v>
      </c>
    </row>
    <row r="80" spans="1:83" ht="28.5" x14ac:dyDescent="0.2">
      <c r="A80" s="37"/>
      <c r="B80" s="37" t="s">
        <v>365</v>
      </c>
      <c r="C80" s="37" t="s">
        <v>367</v>
      </c>
      <c r="D80" s="38" t="s">
        <v>368</v>
      </c>
      <c r="E80" s="39">
        <v>0.01</v>
      </c>
      <c r="F80" s="39"/>
      <c r="G80" s="39">
        <f>SmtRes!CX10</f>
        <v>5.5560000000000002E-3</v>
      </c>
      <c r="H80" s="41">
        <f>SmtRes!CZ10</f>
        <v>6.62</v>
      </c>
      <c r="I80" s="40">
        <f>SmtRes!AJ10</f>
        <v>1.36</v>
      </c>
      <c r="J80" s="41">
        <f>ROUND(H80*I80, 2)</f>
        <v>9</v>
      </c>
      <c r="K80" s="40"/>
      <c r="L80" s="41">
        <f>SmtRes!DG10</f>
        <v>0.05</v>
      </c>
    </row>
    <row r="81" spans="1:83" ht="57" x14ac:dyDescent="0.2">
      <c r="A81" s="37"/>
      <c r="B81" s="37" t="s">
        <v>369</v>
      </c>
      <c r="C81" s="37" t="s">
        <v>371</v>
      </c>
      <c r="D81" s="38" t="s">
        <v>368</v>
      </c>
      <c r="E81" s="39">
        <v>0.01</v>
      </c>
      <c r="F81" s="39"/>
      <c r="G81" s="39">
        <f>SmtRes!CX11</f>
        <v>5.5560000000000002E-3</v>
      </c>
      <c r="H81" s="41"/>
      <c r="I81" s="40"/>
      <c r="J81" s="41">
        <f>SmtRes!CZ11</f>
        <v>1558.39</v>
      </c>
      <c r="K81" s="40"/>
      <c r="L81" s="41">
        <f>SmtRes!DG11</f>
        <v>8.66</v>
      </c>
    </row>
    <row r="82" spans="1:83" ht="14.25" x14ac:dyDescent="0.2">
      <c r="A82" s="37"/>
      <c r="B82" s="37" t="s">
        <v>372</v>
      </c>
      <c r="C82" s="37" t="s">
        <v>542</v>
      </c>
      <c r="D82" s="38" t="s">
        <v>362</v>
      </c>
      <c r="E82" s="39">
        <f>SmtRes!DO11*SmtRes!AT11</f>
        <v>0.01</v>
      </c>
      <c r="F82" s="39"/>
      <c r="G82" s="39">
        <f>SmtRes!DO11*SmtRes!CX11</f>
        <v>5.5560000000000002E-3</v>
      </c>
      <c r="H82" s="41"/>
      <c r="I82" s="40"/>
      <c r="J82" s="41">
        <f>ROUND(SmtRes!AG11/SmtRes!DO11, 2)</f>
        <v>563.76</v>
      </c>
      <c r="K82" s="40"/>
      <c r="L82" s="41">
        <f>SmtRes!DH11</f>
        <v>3.13</v>
      </c>
      <c r="CE82">
        <v>1</v>
      </c>
    </row>
    <row r="83" spans="1:83" ht="28.5" x14ac:dyDescent="0.2">
      <c r="A83" s="37"/>
      <c r="B83" s="37" t="s">
        <v>373</v>
      </c>
      <c r="C83" s="37" t="s">
        <v>375</v>
      </c>
      <c r="D83" s="38" t="s">
        <v>368</v>
      </c>
      <c r="E83" s="39">
        <v>0.01</v>
      </c>
      <c r="F83" s="39"/>
      <c r="G83" s="39">
        <f>SmtRes!CX12</f>
        <v>5.5560000000000002E-3</v>
      </c>
      <c r="H83" s="41">
        <f>SmtRes!CZ12</f>
        <v>477.92</v>
      </c>
      <c r="I83" s="40">
        <f>SmtRes!AJ12</f>
        <v>1.21</v>
      </c>
      <c r="J83" s="41">
        <f>ROUND(H83*I83, 2)</f>
        <v>578.28</v>
      </c>
      <c r="K83" s="40"/>
      <c r="L83" s="41">
        <f>SmtRes!DG12</f>
        <v>3.21</v>
      </c>
    </row>
    <row r="84" spans="1:83" ht="14.25" x14ac:dyDescent="0.2">
      <c r="A84" s="37"/>
      <c r="B84" s="37" t="s">
        <v>376</v>
      </c>
      <c r="C84" s="37" t="s">
        <v>543</v>
      </c>
      <c r="D84" s="38" t="s">
        <v>362</v>
      </c>
      <c r="E84" s="39">
        <f>SmtRes!DO12*SmtRes!AT12</f>
        <v>0.01</v>
      </c>
      <c r="F84" s="39"/>
      <c r="G84" s="39">
        <f>SmtRes!DO12*SmtRes!CX12</f>
        <v>5.5560000000000002E-3</v>
      </c>
      <c r="H84" s="41"/>
      <c r="I84" s="40"/>
      <c r="J84" s="41">
        <f>ROUND(SmtRes!AG12/SmtRes!DO12, 2)</f>
        <v>490.55</v>
      </c>
      <c r="K84" s="40"/>
      <c r="L84" s="41">
        <f>SmtRes!DH12</f>
        <v>2.73</v>
      </c>
      <c r="CE84">
        <v>1</v>
      </c>
    </row>
    <row r="85" spans="1:83" ht="42.75" x14ac:dyDescent="0.2">
      <c r="A85" s="37"/>
      <c r="B85" s="37" t="s">
        <v>386</v>
      </c>
      <c r="C85" s="37" t="s">
        <v>388</v>
      </c>
      <c r="D85" s="38" t="s">
        <v>368</v>
      </c>
      <c r="E85" s="39">
        <v>1.1200000000000001</v>
      </c>
      <c r="F85" s="39"/>
      <c r="G85" s="39">
        <f>SmtRes!CX13</f>
        <v>0.62227200000000005</v>
      </c>
      <c r="H85" s="41"/>
      <c r="I85" s="40"/>
      <c r="J85" s="41">
        <f>SmtRes!CZ13</f>
        <v>6.04</v>
      </c>
      <c r="K85" s="40"/>
      <c r="L85" s="41">
        <f>SmtRes!DG13</f>
        <v>3.76</v>
      </c>
    </row>
    <row r="86" spans="1:83" ht="15" x14ac:dyDescent="0.2">
      <c r="A86" s="36"/>
      <c r="B86" s="39">
        <v>4</v>
      </c>
      <c r="C86" s="36" t="s">
        <v>545</v>
      </c>
      <c r="D86" s="38"/>
      <c r="E86" s="42"/>
      <c r="F86" s="39"/>
      <c r="G86" s="42"/>
      <c r="H86" s="39"/>
      <c r="I86" s="39"/>
      <c r="J86" s="39"/>
      <c r="K86" s="39"/>
      <c r="L86" s="43">
        <f>SUM(L87:L88)-SUMIF(CE87:CE88, 1, L87:L88)</f>
        <v>459.82</v>
      </c>
    </row>
    <row r="87" spans="1:83" ht="14.25" x14ac:dyDescent="0.2">
      <c r="A87" s="37"/>
      <c r="B87" s="37" t="s">
        <v>389</v>
      </c>
      <c r="C87" s="37" t="s">
        <v>391</v>
      </c>
      <c r="D87" s="38" t="s">
        <v>163</v>
      </c>
      <c r="E87" s="39">
        <v>8.9999999999999993E-3</v>
      </c>
      <c r="F87" s="39"/>
      <c r="G87" s="39">
        <f>SmtRes!CX14</f>
        <v>5.0004000000000003E-3</v>
      </c>
      <c r="H87" s="41">
        <f>SmtRes!CZ14</f>
        <v>51280.15</v>
      </c>
      <c r="I87" s="40">
        <f>SmtRes!AI14</f>
        <v>1.48</v>
      </c>
      <c r="J87" s="41">
        <f>ROUND(H87*I87, 2)</f>
        <v>75894.62</v>
      </c>
      <c r="K87" s="40"/>
      <c r="L87" s="41">
        <f>SmtRes!DF14</f>
        <v>379.5</v>
      </c>
    </row>
    <row r="88" spans="1:83" ht="14.25" x14ac:dyDescent="0.2">
      <c r="A88" s="37"/>
      <c r="B88" s="37" t="s">
        <v>392</v>
      </c>
      <c r="C88" s="44" t="s">
        <v>394</v>
      </c>
      <c r="D88" s="45" t="s">
        <v>163</v>
      </c>
      <c r="E88" s="46">
        <v>1.5E-3</v>
      </c>
      <c r="F88" s="46"/>
      <c r="G88" s="46">
        <f>SmtRes!CX15</f>
        <v>8.3339999999999998E-4</v>
      </c>
      <c r="H88" s="47">
        <f>SmtRes!CZ15</f>
        <v>75885.63</v>
      </c>
      <c r="I88" s="48">
        <f>SmtRes!AI15</f>
        <v>1.27</v>
      </c>
      <c r="J88" s="47">
        <f>ROUND(H88*I88, 2)</f>
        <v>96374.75</v>
      </c>
      <c r="K88" s="48"/>
      <c r="L88" s="47">
        <f>SmtRes!DF15</f>
        <v>80.319999999999993</v>
      </c>
    </row>
    <row r="89" spans="1:83" ht="15" x14ac:dyDescent="0.2">
      <c r="A89" s="37"/>
      <c r="B89" s="37"/>
      <c r="C89" s="50" t="s">
        <v>546</v>
      </c>
      <c r="D89" s="38"/>
      <c r="E89" s="39"/>
      <c r="F89" s="39"/>
      <c r="G89" s="39"/>
      <c r="H89" s="41"/>
      <c r="I89" s="40"/>
      <c r="J89" s="41"/>
      <c r="K89" s="40"/>
      <c r="L89" s="41">
        <f>L76+L78+L79+L86</f>
        <v>2079.8000000000002</v>
      </c>
    </row>
    <row r="90" spans="1:83" ht="14.25" x14ac:dyDescent="0.2">
      <c r="A90" s="37"/>
      <c r="B90" s="37"/>
      <c r="C90" s="37" t="s">
        <v>547</v>
      </c>
      <c r="D90" s="38"/>
      <c r="E90" s="39"/>
      <c r="F90" s="39"/>
      <c r="G90" s="39"/>
      <c r="H90" s="41"/>
      <c r="I90" s="40"/>
      <c r="J90" s="41"/>
      <c r="K90" s="40"/>
      <c r="L90" s="41">
        <f>SUM(AR74:AR93)+SUM(AS74:AS93)+SUM(AT74:AT93)+SUM(AU74:AU93)+SUM(AV74:AV93)</f>
        <v>1604.3</v>
      </c>
    </row>
    <row r="91" spans="1:83" ht="28.5" x14ac:dyDescent="0.2">
      <c r="A91" s="37"/>
      <c r="B91" s="37" t="s">
        <v>83</v>
      </c>
      <c r="C91" s="37" t="s">
        <v>548</v>
      </c>
      <c r="D91" s="38" t="s">
        <v>414</v>
      </c>
      <c r="E91" s="39">
        <f>Source!BZ63</f>
        <v>94</v>
      </c>
      <c r="F91" s="39"/>
      <c r="G91" s="39">
        <f>Source!AT63</f>
        <v>94</v>
      </c>
      <c r="H91" s="41"/>
      <c r="I91" s="40"/>
      <c r="J91" s="41"/>
      <c r="K91" s="40"/>
      <c r="L91" s="41">
        <f>SUM(AZ74:AZ93)</f>
        <v>1508.04</v>
      </c>
    </row>
    <row r="92" spans="1:83" ht="28.5" x14ac:dyDescent="0.2">
      <c r="A92" s="44"/>
      <c r="B92" s="44" t="s">
        <v>84</v>
      </c>
      <c r="C92" s="44" t="s">
        <v>549</v>
      </c>
      <c r="D92" s="45" t="s">
        <v>414</v>
      </c>
      <c r="E92" s="46">
        <f>Source!CA63</f>
        <v>51</v>
      </c>
      <c r="F92" s="46"/>
      <c r="G92" s="46">
        <f>Source!AU63</f>
        <v>51</v>
      </c>
      <c r="H92" s="47"/>
      <c r="I92" s="48"/>
      <c r="J92" s="47"/>
      <c r="K92" s="48"/>
      <c r="L92" s="47">
        <f>SUM(BA74:BA93)</f>
        <v>818.19</v>
      </c>
    </row>
    <row r="93" spans="1:83" ht="15" x14ac:dyDescent="0.2">
      <c r="C93" s="82" t="s">
        <v>550</v>
      </c>
      <c r="D93" s="82"/>
      <c r="E93" s="82"/>
      <c r="F93" s="82"/>
      <c r="G93" s="82"/>
      <c r="H93" s="82"/>
      <c r="I93" s="83">
        <f>K93/E74</f>
        <v>7930.2195824334049</v>
      </c>
      <c r="J93" s="83"/>
      <c r="K93" s="83">
        <f>L76+L78+L86+L91+L92+L79</f>
        <v>4406.03</v>
      </c>
      <c r="L93" s="83"/>
      <c r="AD93">
        <f>ROUND((Source!AT63/100)*((ROUND(SUMIF(SmtRes!AQ8:'SmtRes'!AQ15,"=1",SmtRes!AD8:'SmtRes'!AD15)*Source!I63, 2)+ROUND(SUMIF(SmtRes!AQ8:'SmtRes'!AQ15,"=1",SmtRes!AC8:'SmtRes'!AC15)*Source!I63, 2))), 2)</f>
        <v>833.58</v>
      </c>
      <c r="AE93">
        <f>ROUND((Source!AU63/100)*((ROUND(SUMIF(SmtRes!AQ8:'SmtRes'!AQ15,"=1",SmtRes!AD8:'SmtRes'!AD15)*Source!I63, 2)+ROUND(SUMIF(SmtRes!AQ8:'SmtRes'!AQ15,"=1",SmtRes!AC8:'SmtRes'!AC15)*Source!I63, 2))), 2)</f>
        <v>452.26</v>
      </c>
      <c r="AN93" s="49">
        <f>L76+L78+L86+L91+L92+L79</f>
        <v>4406.03</v>
      </c>
      <c r="AO93" s="49">
        <f>L78</f>
        <v>15.68</v>
      </c>
      <c r="AQ93" t="s">
        <v>551</v>
      </c>
      <c r="AR93" s="49">
        <f>L76</f>
        <v>1598.44</v>
      </c>
      <c r="AT93" s="49">
        <f>L79</f>
        <v>5.8599999999999994</v>
      </c>
      <c r="AV93" t="s">
        <v>551</v>
      </c>
      <c r="AW93" s="49">
        <f>L86</f>
        <v>459.82</v>
      </c>
      <c r="AZ93">
        <f>Source!X63</f>
        <v>1508.04</v>
      </c>
      <c r="BA93">
        <f>Source!Y63</f>
        <v>818.19</v>
      </c>
      <c r="CD93">
        <v>1</v>
      </c>
    </row>
    <row r="94" spans="1:83" ht="28.5" x14ac:dyDescent="0.2">
      <c r="A94" s="35" t="s">
        <v>89</v>
      </c>
      <c r="B94" s="37" t="s">
        <v>553</v>
      </c>
      <c r="C94" s="37" t="str">
        <f>Source!G64</f>
        <v>Окраска металлических огрунтованных поверхностей: эмалью ПФ-115</v>
      </c>
      <c r="D94" s="38" t="str">
        <f>Source!H64</f>
        <v>100 м2</v>
      </c>
      <c r="E94" s="39">
        <f>Source!K64</f>
        <v>0.55559999999999998</v>
      </c>
      <c r="F94" s="39"/>
      <c r="G94" s="39">
        <f>Source!I64</f>
        <v>0.55559999999999998</v>
      </c>
      <c r="H94" s="41"/>
      <c r="I94" s="40"/>
      <c r="J94" s="41"/>
      <c r="K94" s="40"/>
      <c r="L94" s="41"/>
    </row>
    <row r="95" spans="1:83" x14ac:dyDescent="0.2">
      <c r="C95" s="53" t="str">
        <f>"Объем: "&amp;Source!I64&amp;"=55,56/"&amp;"100"</f>
        <v>Объем: 0,5556=55,56/100</v>
      </c>
    </row>
    <row r="96" spans="1:83" ht="15" x14ac:dyDescent="0.2">
      <c r="A96" s="36"/>
      <c r="B96" s="39">
        <v>1</v>
      </c>
      <c r="C96" s="36" t="s">
        <v>540</v>
      </c>
      <c r="D96" s="38" t="s">
        <v>362</v>
      </c>
      <c r="E96" s="42"/>
      <c r="F96" s="39"/>
      <c r="G96" s="42">
        <f>Source!U64</f>
        <v>1.1834279999999999</v>
      </c>
      <c r="H96" s="39"/>
      <c r="I96" s="39"/>
      <c r="J96" s="39"/>
      <c r="K96" s="39"/>
      <c r="L96" s="43">
        <f>SUM(L97:L97)-SUMIF(CE97:CE97, 1, L97:L97)</f>
        <v>548.03</v>
      </c>
    </row>
    <row r="97" spans="1:83" ht="14.25" x14ac:dyDescent="0.2">
      <c r="A97" s="37"/>
      <c r="B97" s="37" t="s">
        <v>395</v>
      </c>
      <c r="C97" s="37" t="s">
        <v>396</v>
      </c>
      <c r="D97" s="38" t="s">
        <v>362</v>
      </c>
      <c r="E97" s="39">
        <v>2.13</v>
      </c>
      <c r="F97" s="39"/>
      <c r="G97" s="39">
        <f>SmtRes!CX16</f>
        <v>1.1834279999999999</v>
      </c>
      <c r="H97" s="41"/>
      <c r="I97" s="40"/>
      <c r="J97" s="41">
        <f>SmtRes!CZ16</f>
        <v>463.09</v>
      </c>
      <c r="K97" s="40"/>
      <c r="L97" s="41">
        <f>SmtRes!DI16</f>
        <v>548.03</v>
      </c>
    </row>
    <row r="98" spans="1:83" ht="15" x14ac:dyDescent="0.2">
      <c r="A98" s="36"/>
      <c r="B98" s="39">
        <v>2</v>
      </c>
      <c r="C98" s="36" t="s">
        <v>541</v>
      </c>
      <c r="D98" s="38"/>
      <c r="E98" s="42"/>
      <c r="F98" s="39"/>
      <c r="G98" s="42"/>
      <c r="H98" s="39"/>
      <c r="I98" s="39"/>
      <c r="J98" s="39"/>
      <c r="K98" s="39"/>
      <c r="L98" s="43">
        <f>SUM(L99:L105)-SUMIF(CE99:CE105, 1, L99:L105)</f>
        <v>14.100000000000001</v>
      </c>
    </row>
    <row r="99" spans="1:83" ht="15" x14ac:dyDescent="0.2">
      <c r="A99" s="36"/>
      <c r="B99" s="39"/>
      <c r="C99" s="36" t="s">
        <v>544</v>
      </c>
      <c r="D99" s="38" t="s">
        <v>362</v>
      </c>
      <c r="E99" s="42"/>
      <c r="F99" s="39"/>
      <c r="G99" s="42">
        <f>Source!V64</f>
        <v>1.1112E-2</v>
      </c>
      <c r="H99" s="39"/>
      <c r="I99" s="39"/>
      <c r="J99" s="39"/>
      <c r="K99" s="39"/>
      <c r="L99" s="43">
        <f>SUMIF(CE100:CE105, 1, L100:L105)</f>
        <v>5.8599999999999994</v>
      </c>
      <c r="CE99">
        <v>1</v>
      </c>
    </row>
    <row r="100" spans="1:83" ht="28.5" x14ac:dyDescent="0.2">
      <c r="A100" s="37"/>
      <c r="B100" s="37" t="s">
        <v>365</v>
      </c>
      <c r="C100" s="37" t="s">
        <v>367</v>
      </c>
      <c r="D100" s="38" t="s">
        <v>368</v>
      </c>
      <c r="E100" s="39">
        <v>0.01</v>
      </c>
      <c r="F100" s="39"/>
      <c r="G100" s="39">
        <f>SmtRes!CX18</f>
        <v>5.5560000000000002E-3</v>
      </c>
      <c r="H100" s="41">
        <f>SmtRes!CZ18</f>
        <v>6.62</v>
      </c>
      <c r="I100" s="40">
        <f>SmtRes!AJ18</f>
        <v>1.36</v>
      </c>
      <c r="J100" s="41">
        <f>ROUND(H100*I100, 2)</f>
        <v>9</v>
      </c>
      <c r="K100" s="40"/>
      <c r="L100" s="41">
        <f>SmtRes!DG18</f>
        <v>0.05</v>
      </c>
    </row>
    <row r="101" spans="1:83" ht="57" x14ac:dyDescent="0.2">
      <c r="A101" s="37"/>
      <c r="B101" s="37" t="s">
        <v>369</v>
      </c>
      <c r="C101" s="37" t="s">
        <v>371</v>
      </c>
      <c r="D101" s="38" t="s">
        <v>368</v>
      </c>
      <c r="E101" s="39">
        <v>0.01</v>
      </c>
      <c r="F101" s="39"/>
      <c r="G101" s="39">
        <f>SmtRes!CX19</f>
        <v>5.5560000000000002E-3</v>
      </c>
      <c r="H101" s="41"/>
      <c r="I101" s="40"/>
      <c r="J101" s="41">
        <f>SmtRes!CZ19</f>
        <v>1558.39</v>
      </c>
      <c r="K101" s="40"/>
      <c r="L101" s="41">
        <f>SmtRes!DG19</f>
        <v>8.66</v>
      </c>
    </row>
    <row r="102" spans="1:83" ht="14.25" x14ac:dyDescent="0.2">
      <c r="A102" s="37"/>
      <c r="B102" s="37" t="s">
        <v>372</v>
      </c>
      <c r="C102" s="37" t="s">
        <v>542</v>
      </c>
      <c r="D102" s="38" t="s">
        <v>362</v>
      </c>
      <c r="E102" s="39">
        <f>SmtRes!DO19*SmtRes!AT19</f>
        <v>0.01</v>
      </c>
      <c r="F102" s="39"/>
      <c r="G102" s="39">
        <f>SmtRes!DO19*SmtRes!CX19</f>
        <v>5.5560000000000002E-3</v>
      </c>
      <c r="H102" s="41"/>
      <c r="I102" s="40"/>
      <c r="J102" s="41">
        <f>ROUND(SmtRes!AG19/SmtRes!DO19, 2)</f>
        <v>563.76</v>
      </c>
      <c r="K102" s="40"/>
      <c r="L102" s="41">
        <f>SmtRes!DH19</f>
        <v>3.13</v>
      </c>
      <c r="CE102">
        <v>1</v>
      </c>
    </row>
    <row r="103" spans="1:83" ht="28.5" x14ac:dyDescent="0.2">
      <c r="A103" s="37"/>
      <c r="B103" s="37" t="s">
        <v>373</v>
      </c>
      <c r="C103" s="37" t="s">
        <v>375</v>
      </c>
      <c r="D103" s="38" t="s">
        <v>368</v>
      </c>
      <c r="E103" s="39">
        <v>0.01</v>
      </c>
      <c r="F103" s="39"/>
      <c r="G103" s="39">
        <f>SmtRes!CX20</f>
        <v>5.5560000000000002E-3</v>
      </c>
      <c r="H103" s="41">
        <f>SmtRes!CZ20</f>
        <v>477.92</v>
      </c>
      <c r="I103" s="40">
        <f>SmtRes!AJ20</f>
        <v>1.21</v>
      </c>
      <c r="J103" s="41">
        <f>ROUND(H103*I103, 2)</f>
        <v>578.28</v>
      </c>
      <c r="K103" s="40"/>
      <c r="L103" s="41">
        <f>SmtRes!DG20</f>
        <v>3.21</v>
      </c>
    </row>
    <row r="104" spans="1:83" ht="14.25" x14ac:dyDescent="0.2">
      <c r="A104" s="37"/>
      <c r="B104" s="37" t="s">
        <v>376</v>
      </c>
      <c r="C104" s="37" t="s">
        <v>543</v>
      </c>
      <c r="D104" s="38" t="s">
        <v>362</v>
      </c>
      <c r="E104" s="39">
        <f>SmtRes!DO20*SmtRes!AT20</f>
        <v>0.01</v>
      </c>
      <c r="F104" s="39"/>
      <c r="G104" s="39">
        <f>SmtRes!DO20*SmtRes!CX20</f>
        <v>5.5560000000000002E-3</v>
      </c>
      <c r="H104" s="41"/>
      <c r="I104" s="40"/>
      <c r="J104" s="41">
        <f>ROUND(SmtRes!AG20/SmtRes!DO20, 2)</f>
        <v>490.55</v>
      </c>
      <c r="K104" s="40"/>
      <c r="L104" s="41">
        <f>SmtRes!DH20</f>
        <v>2.73</v>
      </c>
      <c r="CE104">
        <v>1</v>
      </c>
    </row>
    <row r="105" spans="1:83" ht="42.75" x14ac:dyDescent="0.2">
      <c r="A105" s="37"/>
      <c r="B105" s="37" t="s">
        <v>386</v>
      </c>
      <c r="C105" s="37" t="s">
        <v>388</v>
      </c>
      <c r="D105" s="38" t="s">
        <v>368</v>
      </c>
      <c r="E105" s="39">
        <v>0.65</v>
      </c>
      <c r="F105" s="39"/>
      <c r="G105" s="39">
        <f>SmtRes!CX21</f>
        <v>0.36114000000000002</v>
      </c>
      <c r="H105" s="41"/>
      <c r="I105" s="40"/>
      <c r="J105" s="41">
        <f>SmtRes!CZ21</f>
        <v>6.04</v>
      </c>
      <c r="K105" s="40"/>
      <c r="L105" s="41">
        <f>SmtRes!DG21</f>
        <v>2.1800000000000002</v>
      </c>
    </row>
    <row r="106" spans="1:83" ht="15" x14ac:dyDescent="0.2">
      <c r="A106" s="36"/>
      <c r="B106" s="39">
        <v>4</v>
      </c>
      <c r="C106" s="36" t="s">
        <v>545</v>
      </c>
      <c r="D106" s="38"/>
      <c r="E106" s="42"/>
      <c r="F106" s="39"/>
      <c r="G106" s="42"/>
      <c r="H106" s="39"/>
      <c r="I106" s="39"/>
      <c r="J106" s="39"/>
      <c r="K106" s="39"/>
      <c r="L106" s="43">
        <f>SUM(L107:L108)-SUMIF(CE107:CE108, 1, L107:L108)</f>
        <v>573.29</v>
      </c>
    </row>
    <row r="107" spans="1:83" ht="14.25" x14ac:dyDescent="0.2">
      <c r="A107" s="37"/>
      <c r="B107" s="37" t="s">
        <v>397</v>
      </c>
      <c r="C107" s="37" t="s">
        <v>399</v>
      </c>
      <c r="D107" s="38" t="s">
        <v>163</v>
      </c>
      <c r="E107" s="39">
        <v>8.9999999999999993E-3</v>
      </c>
      <c r="F107" s="39"/>
      <c r="G107" s="39">
        <f>SmtRes!CX22</f>
        <v>5.0004000000000003E-3</v>
      </c>
      <c r="H107" s="41">
        <f>SmtRes!CZ22</f>
        <v>60045.35</v>
      </c>
      <c r="I107" s="40">
        <f>SmtRes!AI22</f>
        <v>1.71</v>
      </c>
      <c r="J107" s="41">
        <f>ROUND(H107*I107, 2)</f>
        <v>102677.55</v>
      </c>
      <c r="K107" s="40"/>
      <c r="L107" s="41">
        <f>SmtRes!DF22</f>
        <v>513.42999999999995</v>
      </c>
    </row>
    <row r="108" spans="1:83" ht="14.25" x14ac:dyDescent="0.2">
      <c r="A108" s="37"/>
      <c r="B108" s="37" t="s">
        <v>381</v>
      </c>
      <c r="C108" s="44" t="s">
        <v>383</v>
      </c>
      <c r="D108" s="45" t="s">
        <v>380</v>
      </c>
      <c r="E108" s="46">
        <v>1.4</v>
      </c>
      <c r="F108" s="46"/>
      <c r="G108" s="46">
        <f>SmtRes!CX23</f>
        <v>0.77783999999999998</v>
      </c>
      <c r="H108" s="47">
        <f>SmtRes!CZ23</f>
        <v>60.6</v>
      </c>
      <c r="I108" s="48">
        <f>SmtRes!AI23</f>
        <v>1.27</v>
      </c>
      <c r="J108" s="47">
        <f>ROUND(H108*I108, 2)</f>
        <v>76.959999999999994</v>
      </c>
      <c r="K108" s="48"/>
      <c r="L108" s="47">
        <f>SmtRes!DF23</f>
        <v>59.86</v>
      </c>
    </row>
    <row r="109" spans="1:83" ht="15" x14ac:dyDescent="0.2">
      <c r="A109" s="37"/>
      <c r="B109" s="37"/>
      <c r="C109" s="50" t="s">
        <v>546</v>
      </c>
      <c r="D109" s="38"/>
      <c r="E109" s="39"/>
      <c r="F109" s="39"/>
      <c r="G109" s="39"/>
      <c r="H109" s="41"/>
      <c r="I109" s="40"/>
      <c r="J109" s="41"/>
      <c r="K109" s="40"/>
      <c r="L109" s="41">
        <f>L96+L98+L99+L106</f>
        <v>1141.28</v>
      </c>
    </row>
    <row r="110" spans="1:83" ht="14.25" x14ac:dyDescent="0.2">
      <c r="A110" s="37"/>
      <c r="B110" s="37"/>
      <c r="C110" s="37" t="s">
        <v>547</v>
      </c>
      <c r="D110" s="38"/>
      <c r="E110" s="39"/>
      <c r="F110" s="39"/>
      <c r="G110" s="39"/>
      <c r="H110" s="41"/>
      <c r="I110" s="40"/>
      <c r="J110" s="41"/>
      <c r="K110" s="40"/>
      <c r="L110" s="41">
        <f>SUM(AR94:AR113)+SUM(AS94:AS113)+SUM(AT94:AT113)+SUM(AU94:AU113)+SUM(AV94:AV113)</f>
        <v>553.89</v>
      </c>
    </row>
    <row r="111" spans="1:83" ht="28.5" x14ac:dyDescent="0.2">
      <c r="A111" s="37"/>
      <c r="B111" s="37" t="s">
        <v>83</v>
      </c>
      <c r="C111" s="37" t="s">
        <v>548</v>
      </c>
      <c r="D111" s="38" t="s">
        <v>414</v>
      </c>
      <c r="E111" s="39">
        <f>Source!BZ64</f>
        <v>94</v>
      </c>
      <c r="F111" s="39"/>
      <c r="G111" s="39">
        <f>Source!AT64</f>
        <v>94</v>
      </c>
      <c r="H111" s="41"/>
      <c r="I111" s="40"/>
      <c r="J111" s="41"/>
      <c r="K111" s="40"/>
      <c r="L111" s="41">
        <f>SUM(AZ94:AZ113)</f>
        <v>520.66</v>
      </c>
    </row>
    <row r="112" spans="1:83" ht="28.5" x14ac:dyDescent="0.2">
      <c r="A112" s="44"/>
      <c r="B112" s="44" t="s">
        <v>84</v>
      </c>
      <c r="C112" s="44" t="s">
        <v>549</v>
      </c>
      <c r="D112" s="45" t="s">
        <v>414</v>
      </c>
      <c r="E112" s="46">
        <f>Source!CA64</f>
        <v>51</v>
      </c>
      <c r="F112" s="46"/>
      <c r="G112" s="46">
        <f>Source!AU64</f>
        <v>51</v>
      </c>
      <c r="H112" s="47"/>
      <c r="I112" s="48"/>
      <c r="J112" s="47"/>
      <c r="K112" s="48"/>
      <c r="L112" s="47">
        <f>SUM(BA94:BA113)</f>
        <v>282.48</v>
      </c>
    </row>
    <row r="113" spans="1:82" ht="15" x14ac:dyDescent="0.2">
      <c r="C113" s="82" t="s">
        <v>550</v>
      </c>
      <c r="D113" s="82"/>
      <c r="E113" s="82"/>
      <c r="F113" s="82"/>
      <c r="G113" s="82"/>
      <c r="H113" s="82"/>
      <c r="I113" s="83">
        <f>K113/E94</f>
        <v>3499.6760259179264</v>
      </c>
      <c r="J113" s="83"/>
      <c r="K113" s="83">
        <f>L96+L98+L106+L111+L112+L99</f>
        <v>1944.4199999999998</v>
      </c>
      <c r="L113" s="83"/>
      <c r="AD113">
        <f>ROUND((Source!AT64/100)*((ROUND(SUMIF(SmtRes!AQ16:'SmtRes'!AQ23,"=1",SmtRes!AD16:'SmtRes'!AD23)*Source!I64, 2)+ROUND(SUMIF(SmtRes!AQ16:'SmtRes'!AQ23,"=1",SmtRes!AC16:'SmtRes'!AC23)*Source!I64, 2))), 2)</f>
        <v>792.48</v>
      </c>
      <c r="AE113">
        <f>ROUND((Source!AU64/100)*((ROUND(SUMIF(SmtRes!AQ16:'SmtRes'!AQ23,"=1",SmtRes!AD16:'SmtRes'!AD23)*Source!I64, 2)+ROUND(SUMIF(SmtRes!AQ16:'SmtRes'!AQ23,"=1",SmtRes!AC16:'SmtRes'!AC23)*Source!I64, 2))), 2)</f>
        <v>429.96</v>
      </c>
      <c r="AN113" s="49">
        <f>L96+L98+L106+L111+L112+L99</f>
        <v>1944.4199999999998</v>
      </c>
      <c r="AO113" s="49">
        <f>L98</f>
        <v>14.100000000000001</v>
      </c>
      <c r="AQ113" t="s">
        <v>551</v>
      </c>
      <c r="AR113" s="49">
        <f>L96</f>
        <v>548.03</v>
      </c>
      <c r="AT113" s="49">
        <f>L99</f>
        <v>5.8599999999999994</v>
      </c>
      <c r="AV113" t="s">
        <v>551</v>
      </c>
      <c r="AW113" s="49">
        <f>L106</f>
        <v>573.29</v>
      </c>
      <c r="AZ113">
        <f>Source!X64</f>
        <v>520.66</v>
      </c>
      <c r="BA113">
        <f>Source!Y64</f>
        <v>282.48</v>
      </c>
      <c r="CD113">
        <v>1</v>
      </c>
    </row>
    <row r="115" spans="1:82" ht="15" x14ac:dyDescent="0.2">
      <c r="A115" s="54"/>
      <c r="B115" s="55"/>
      <c r="C115" s="80" t="s">
        <v>554</v>
      </c>
      <c r="D115" s="80"/>
      <c r="E115" s="80"/>
      <c r="F115" s="80"/>
      <c r="G115" s="80"/>
      <c r="H115" s="80"/>
      <c r="I115" s="43"/>
      <c r="J115" s="54"/>
      <c r="K115" s="56"/>
      <c r="L115" s="43">
        <f>L117+L118+L124+L128</f>
        <v>7082.880000000001</v>
      </c>
    </row>
    <row r="116" spans="1:82" ht="14.25" x14ac:dyDescent="0.2">
      <c r="A116" s="51"/>
      <c r="B116" s="53"/>
      <c r="C116" s="79" t="s">
        <v>555</v>
      </c>
      <c r="D116" s="75"/>
      <c r="E116" s="75"/>
      <c r="F116" s="75"/>
      <c r="G116" s="75"/>
      <c r="H116" s="75"/>
      <c r="I116" s="41"/>
      <c r="J116" s="51"/>
      <c r="K116" s="39"/>
      <c r="L116" s="41"/>
    </row>
    <row r="117" spans="1:82" ht="14.25" x14ac:dyDescent="0.2">
      <c r="A117" s="51"/>
      <c r="B117" s="53"/>
      <c r="C117" s="75" t="s">
        <v>556</v>
      </c>
      <c r="D117" s="75"/>
      <c r="E117" s="75"/>
      <c r="F117" s="75"/>
      <c r="G117" s="75"/>
      <c r="H117" s="75"/>
      <c r="I117" s="41"/>
      <c r="J117" s="51"/>
      <c r="K117" s="39"/>
      <c r="L117" s="41">
        <f>SUM(AR54:AR113)</f>
        <v>4399.6000000000004</v>
      </c>
    </row>
    <row r="118" spans="1:82" ht="14.25" hidden="1" x14ac:dyDescent="0.2">
      <c r="A118" s="51"/>
      <c r="B118" s="53"/>
      <c r="C118" s="75" t="s">
        <v>557</v>
      </c>
      <c r="D118" s="75"/>
      <c r="E118" s="75"/>
      <c r="F118" s="75"/>
      <c r="G118" s="75"/>
      <c r="H118" s="75"/>
      <c r="I118" s="41"/>
      <c r="J118" s="51"/>
      <c r="K118" s="39"/>
      <c r="L118" s="41">
        <f>L120+L123+L122</f>
        <v>65.22</v>
      </c>
    </row>
    <row r="119" spans="1:82" ht="14.25" hidden="1" x14ac:dyDescent="0.2">
      <c r="A119" s="51"/>
      <c r="B119" s="53"/>
      <c r="C119" s="79" t="s">
        <v>558</v>
      </c>
      <c r="D119" s="75"/>
      <c r="E119" s="75"/>
      <c r="F119" s="75"/>
      <c r="G119" s="75"/>
      <c r="H119" s="75"/>
      <c r="I119" s="41"/>
      <c r="J119" s="51"/>
      <c r="K119" s="39"/>
      <c r="L119" s="41"/>
    </row>
    <row r="120" spans="1:82" ht="14.25" x14ac:dyDescent="0.2">
      <c r="A120" s="51"/>
      <c r="B120" s="53"/>
      <c r="C120" s="75" t="s">
        <v>557</v>
      </c>
      <c r="D120" s="75"/>
      <c r="E120" s="75"/>
      <c r="F120" s="75"/>
      <c r="G120" s="75"/>
      <c r="H120" s="75"/>
      <c r="I120" s="41"/>
      <c r="J120" s="51"/>
      <c r="K120" s="39"/>
      <c r="L120" s="41">
        <f>SUM(AO54:AO113)</f>
        <v>44.92</v>
      </c>
    </row>
    <row r="121" spans="1:82" ht="14.25" hidden="1" x14ac:dyDescent="0.2">
      <c r="A121" s="51"/>
      <c r="B121" s="53"/>
      <c r="C121" s="79" t="s">
        <v>559</v>
      </c>
      <c r="D121" s="75"/>
      <c r="E121" s="75"/>
      <c r="F121" s="75"/>
      <c r="G121" s="75"/>
      <c r="H121" s="75"/>
      <c r="I121" s="41"/>
      <c r="J121" s="51"/>
      <c r="K121" s="39"/>
      <c r="L121" s="41"/>
    </row>
    <row r="122" spans="1:82" ht="14.25" x14ac:dyDescent="0.2">
      <c r="A122" s="51"/>
      <c r="B122" s="53"/>
      <c r="C122" s="75" t="s">
        <v>579</v>
      </c>
      <c r="D122" s="75"/>
      <c r="E122" s="75"/>
      <c r="F122" s="75"/>
      <c r="G122" s="75"/>
      <c r="H122" s="75"/>
      <c r="I122" s="41"/>
      <c r="J122" s="51"/>
      <c r="K122" s="39"/>
      <c r="L122" s="41">
        <f>SUM(AT54:AT113)</f>
        <v>20.299999999999997</v>
      </c>
    </row>
    <row r="123" spans="1:82" ht="14.25" hidden="1" x14ac:dyDescent="0.2">
      <c r="A123" s="51"/>
      <c r="B123" s="53"/>
      <c r="C123" s="75" t="s">
        <v>560</v>
      </c>
      <c r="D123" s="75"/>
      <c r="E123" s="75"/>
      <c r="F123" s="75"/>
      <c r="G123" s="75"/>
      <c r="H123" s="75"/>
      <c r="I123" s="41"/>
      <c r="J123" s="51"/>
      <c r="K123" s="39"/>
      <c r="L123" s="41">
        <f>SUM(AV54:AV113)</f>
        <v>0</v>
      </c>
    </row>
    <row r="124" spans="1:82" ht="14.25" x14ac:dyDescent="0.2">
      <c r="A124" s="51"/>
      <c r="B124" s="53"/>
      <c r="C124" s="75" t="s">
        <v>561</v>
      </c>
      <c r="D124" s="75"/>
      <c r="E124" s="75"/>
      <c r="F124" s="75"/>
      <c r="G124" s="75"/>
      <c r="H124" s="75"/>
      <c r="I124" s="41"/>
      <c r="J124" s="51"/>
      <c r="K124" s="39"/>
      <c r="L124" s="41">
        <f>L126+L127</f>
        <v>2618.06</v>
      </c>
    </row>
    <row r="125" spans="1:82" ht="14.25" x14ac:dyDescent="0.2">
      <c r="A125" s="51"/>
      <c r="B125" s="53"/>
      <c r="C125" s="79" t="s">
        <v>558</v>
      </c>
      <c r="D125" s="75"/>
      <c r="E125" s="75"/>
      <c r="F125" s="75"/>
      <c r="G125" s="75"/>
      <c r="H125" s="75"/>
      <c r="I125" s="41"/>
      <c r="J125" s="51"/>
      <c r="K125" s="39"/>
      <c r="L125" s="41"/>
    </row>
    <row r="126" spans="1:82" ht="14.25" x14ac:dyDescent="0.2">
      <c r="A126" s="51"/>
      <c r="B126" s="53"/>
      <c r="C126" s="75" t="s">
        <v>562</v>
      </c>
      <c r="D126" s="75"/>
      <c r="E126" s="75"/>
      <c r="F126" s="75"/>
      <c r="G126" s="75"/>
      <c r="H126" s="75"/>
      <c r="I126" s="41"/>
      <c r="J126" s="51"/>
      <c r="K126" s="39"/>
      <c r="L126" s="41">
        <f>SUM(AW54:AW113)-SUM(BK54:BK113)</f>
        <v>2618.06</v>
      </c>
    </row>
    <row r="127" spans="1:82" ht="14.25" hidden="1" x14ac:dyDescent="0.2">
      <c r="A127" s="51"/>
      <c r="B127" s="53"/>
      <c r="C127" s="75" t="s">
        <v>563</v>
      </c>
      <c r="D127" s="75"/>
      <c r="E127" s="75"/>
      <c r="F127" s="75"/>
      <c r="G127" s="75"/>
      <c r="H127" s="75"/>
      <c r="I127" s="41"/>
      <c r="J127" s="51"/>
      <c r="K127" s="39"/>
      <c r="L127" s="41">
        <f>SUM(BC54:BC113)</f>
        <v>0</v>
      </c>
    </row>
    <row r="128" spans="1:82" ht="14.25" hidden="1" x14ac:dyDescent="0.2">
      <c r="A128" s="51"/>
      <c r="B128" s="53"/>
      <c r="C128" s="75" t="s">
        <v>564</v>
      </c>
      <c r="D128" s="75"/>
      <c r="E128" s="75"/>
      <c r="F128" s="75"/>
      <c r="G128" s="75"/>
      <c r="H128" s="75"/>
      <c r="I128" s="41"/>
      <c r="J128" s="51"/>
      <c r="K128" s="39"/>
      <c r="L128" s="41">
        <f>SUM(BB54:BB113)</f>
        <v>0</v>
      </c>
    </row>
    <row r="129" spans="1:12" ht="14.25" x14ac:dyDescent="0.2">
      <c r="A129" s="51"/>
      <c r="B129" s="53"/>
      <c r="C129" s="75" t="s">
        <v>565</v>
      </c>
      <c r="D129" s="75"/>
      <c r="E129" s="75"/>
      <c r="F129" s="75"/>
      <c r="G129" s="75"/>
      <c r="H129" s="75"/>
      <c r="I129" s="41"/>
      <c r="J129" s="51"/>
      <c r="K129" s="39"/>
      <c r="L129" s="41">
        <f>SUM(AR54:AR113)+SUM(AT54:AT113)+SUM(AV54:AV113)</f>
        <v>4419.9000000000005</v>
      </c>
    </row>
    <row r="130" spans="1:12" ht="14.25" x14ac:dyDescent="0.2">
      <c r="A130" s="51"/>
      <c r="B130" s="53"/>
      <c r="C130" s="75" t="s">
        <v>566</v>
      </c>
      <c r="D130" s="75"/>
      <c r="E130" s="75"/>
      <c r="F130" s="75"/>
      <c r="G130" s="75"/>
      <c r="H130" s="75"/>
      <c r="I130" s="41"/>
      <c r="J130" s="51"/>
      <c r="K130" s="39"/>
      <c r="L130" s="41">
        <f>SUM(AZ54:AZ113)</f>
        <v>4154.71</v>
      </c>
    </row>
    <row r="131" spans="1:12" ht="14.25" x14ac:dyDescent="0.2">
      <c r="A131" s="51"/>
      <c r="B131" s="53"/>
      <c r="C131" s="75" t="s">
        <v>567</v>
      </c>
      <c r="D131" s="75"/>
      <c r="E131" s="75"/>
      <c r="F131" s="75"/>
      <c r="G131" s="75"/>
      <c r="H131" s="75"/>
      <c r="I131" s="41"/>
      <c r="J131" s="51"/>
      <c r="K131" s="39"/>
      <c r="L131" s="41">
        <f>SUM(BA54:BA113)</f>
        <v>2254.1400000000003</v>
      </c>
    </row>
    <row r="132" spans="1:12" ht="14.25" hidden="1" x14ac:dyDescent="0.2">
      <c r="A132" s="51"/>
      <c r="B132" s="53"/>
      <c r="C132" s="75" t="s">
        <v>568</v>
      </c>
      <c r="D132" s="75"/>
      <c r="E132" s="75"/>
      <c r="F132" s="75"/>
      <c r="G132" s="75"/>
      <c r="H132" s="75"/>
      <c r="I132" s="41"/>
      <c r="J132" s="51"/>
      <c r="K132" s="39"/>
      <c r="L132" s="41">
        <f>L134+L135</f>
        <v>0</v>
      </c>
    </row>
    <row r="133" spans="1:12" ht="14.25" hidden="1" x14ac:dyDescent="0.2">
      <c r="A133" s="51"/>
      <c r="B133" s="53"/>
      <c r="C133" s="79" t="s">
        <v>555</v>
      </c>
      <c r="D133" s="75"/>
      <c r="E133" s="75"/>
      <c r="F133" s="75"/>
      <c r="G133" s="75"/>
      <c r="H133" s="75"/>
      <c r="I133" s="41"/>
      <c r="J133" s="51"/>
      <c r="K133" s="39"/>
      <c r="L133" s="41"/>
    </row>
    <row r="134" spans="1:12" ht="14.25" hidden="1" x14ac:dyDescent="0.2">
      <c r="A134" s="51"/>
      <c r="B134" s="53"/>
      <c r="C134" s="75" t="s">
        <v>569</v>
      </c>
      <c r="D134" s="75"/>
      <c r="E134" s="75"/>
      <c r="F134" s="75"/>
      <c r="G134" s="75"/>
      <c r="H134" s="75"/>
      <c r="I134" s="41"/>
      <c r="J134" s="51"/>
      <c r="K134" s="39"/>
      <c r="L134" s="41">
        <f>SUM(BK54:BK113)</f>
        <v>0</v>
      </c>
    </row>
    <row r="135" spans="1:12" ht="14.25" hidden="1" x14ac:dyDescent="0.2">
      <c r="A135" s="51"/>
      <c r="B135" s="53"/>
      <c r="C135" s="75" t="s">
        <v>570</v>
      </c>
      <c r="D135" s="75"/>
      <c r="E135" s="75"/>
      <c r="F135" s="75"/>
      <c r="G135" s="75"/>
      <c r="H135" s="75"/>
      <c r="I135" s="41"/>
      <c r="J135" s="51"/>
      <c r="K135" s="39"/>
      <c r="L135" s="41">
        <f>SUM(BD54:BD113)</f>
        <v>0</v>
      </c>
    </row>
    <row r="136" spans="1:12" ht="14.25" hidden="1" x14ac:dyDescent="0.2">
      <c r="A136" s="51"/>
      <c r="B136" s="53"/>
      <c r="C136" s="75" t="s">
        <v>571</v>
      </c>
      <c r="D136" s="75"/>
      <c r="E136" s="75"/>
      <c r="F136" s="75"/>
      <c r="G136" s="75"/>
      <c r="H136" s="75"/>
      <c r="I136" s="41"/>
      <c r="J136" s="51"/>
      <c r="K136" s="39"/>
      <c r="L136" s="41"/>
    </row>
    <row r="137" spans="1:12" ht="14.25" hidden="1" x14ac:dyDescent="0.2">
      <c r="A137" s="51"/>
      <c r="B137" s="53"/>
      <c r="C137" s="75" t="s">
        <v>572</v>
      </c>
      <c r="D137" s="75"/>
      <c r="E137" s="75"/>
      <c r="F137" s="75"/>
      <c r="G137" s="75"/>
      <c r="H137" s="75"/>
      <c r="I137" s="41"/>
      <c r="J137" s="51"/>
      <c r="K137" s="39"/>
      <c r="L137" s="41">
        <f>SUM(BO54:BO113)</f>
        <v>0</v>
      </c>
    </row>
    <row r="138" spans="1:12" ht="15" x14ac:dyDescent="0.2">
      <c r="A138" s="54"/>
      <c r="B138" s="55"/>
      <c r="C138" s="80" t="s">
        <v>573</v>
      </c>
      <c r="D138" s="80"/>
      <c r="E138" s="80"/>
      <c r="F138" s="80"/>
      <c r="G138" s="80"/>
      <c r="H138" s="80"/>
      <c r="I138" s="43"/>
      <c r="J138" s="54"/>
      <c r="K138" s="56"/>
      <c r="L138" s="43">
        <f>L115+L130+L131+L132+L136+L137</f>
        <v>13491.73</v>
      </c>
    </row>
    <row r="139" spans="1:12" ht="14.25" x14ac:dyDescent="0.2">
      <c r="A139" s="51"/>
      <c r="B139" s="53"/>
      <c r="C139" s="79" t="s">
        <v>574</v>
      </c>
      <c r="D139" s="75"/>
      <c r="E139" s="75"/>
      <c r="F139" s="75"/>
      <c r="G139" s="75"/>
      <c r="H139" s="75"/>
      <c r="I139" s="41"/>
      <c r="J139" s="51"/>
      <c r="K139" s="39"/>
      <c r="L139" s="41"/>
    </row>
    <row r="140" spans="1:12" ht="14.25" hidden="1" x14ac:dyDescent="0.2">
      <c r="A140" s="51"/>
      <c r="B140" s="53"/>
      <c r="C140" s="75" t="s">
        <v>575</v>
      </c>
      <c r="D140" s="75"/>
      <c r="E140" s="75"/>
      <c r="F140" s="75"/>
      <c r="G140" s="75"/>
      <c r="H140" s="75"/>
      <c r="I140" s="41"/>
      <c r="J140" s="51"/>
      <c r="K140" s="39"/>
      <c r="L140" s="41">
        <f>SUM(AX54:AX113)</f>
        <v>0</v>
      </c>
    </row>
    <row r="141" spans="1:12" ht="14.25" hidden="1" x14ac:dyDescent="0.2">
      <c r="A141" s="51"/>
      <c r="B141" s="53"/>
      <c r="C141" s="75" t="s">
        <v>576</v>
      </c>
      <c r="D141" s="75"/>
      <c r="E141" s="75"/>
      <c r="F141" s="75"/>
      <c r="G141" s="75"/>
      <c r="H141" s="75"/>
      <c r="I141" s="41"/>
      <c r="J141" s="51"/>
      <c r="K141" s="39"/>
      <c r="L141" s="41">
        <f>SUM(AY54:AY113)</f>
        <v>0</v>
      </c>
    </row>
    <row r="142" spans="1:12" ht="14.25" x14ac:dyDescent="0.2">
      <c r="A142" s="51"/>
      <c r="B142" s="53"/>
      <c r="C142" s="75" t="s">
        <v>577</v>
      </c>
      <c r="D142" s="75"/>
      <c r="E142" s="75"/>
      <c r="F142" s="76"/>
      <c r="G142" s="42">
        <f>Source!F88</f>
        <v>9.1785119999999996</v>
      </c>
      <c r="H142" s="51"/>
      <c r="I142" s="51"/>
      <c r="J142" s="51"/>
      <c r="K142" s="51"/>
      <c r="L142" s="51"/>
    </row>
    <row r="143" spans="1:12" ht="14.25" x14ac:dyDescent="0.2">
      <c r="A143" s="51"/>
      <c r="B143" s="53"/>
      <c r="C143" s="75" t="s">
        <v>578</v>
      </c>
      <c r="D143" s="75"/>
      <c r="E143" s="75"/>
      <c r="F143" s="76"/>
      <c r="G143" s="42">
        <f>Source!F89</f>
        <v>3.8892000000000003E-2</v>
      </c>
      <c r="H143" s="51"/>
      <c r="I143" s="51"/>
      <c r="J143" s="51"/>
      <c r="K143" s="51"/>
      <c r="L143" s="51"/>
    </row>
    <row r="146" spans="1:83" ht="16.5" x14ac:dyDescent="0.2">
      <c r="A146" s="84" t="s">
        <v>580</v>
      </c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</row>
    <row r="147" spans="1:83" ht="28.5" x14ac:dyDescent="0.2">
      <c r="A147" s="35" t="s">
        <v>94</v>
      </c>
      <c r="B147" s="37" t="s">
        <v>581</v>
      </c>
      <c r="C147" s="37" t="str">
        <f>Source!G100</f>
        <v>Демонтаж: Трансформатор силовой, масляный, масса: до 1 т</v>
      </c>
      <c r="D147" s="38" t="str">
        <f>Source!H100</f>
        <v>ШТ</v>
      </c>
      <c r="E147" s="39">
        <f>Source!K100</f>
        <v>2</v>
      </c>
      <c r="F147" s="39"/>
      <c r="G147" s="39">
        <f>Source!I100</f>
        <v>2</v>
      </c>
      <c r="H147" s="41"/>
      <c r="I147" s="40"/>
      <c r="J147" s="41"/>
      <c r="K147" s="40"/>
      <c r="L147" s="41"/>
    </row>
    <row r="148" spans="1:83" ht="25.5" x14ac:dyDescent="0.2">
      <c r="B148" s="57" t="s">
        <v>493</v>
      </c>
      <c r="C148" s="85" t="s">
        <v>582</v>
      </c>
      <c r="D148" s="85"/>
      <c r="E148" s="85"/>
      <c r="F148" s="85"/>
      <c r="G148" s="85"/>
      <c r="H148" s="85"/>
      <c r="I148" s="85"/>
      <c r="J148" s="85"/>
      <c r="K148" s="85"/>
      <c r="L148" s="85"/>
    </row>
    <row r="149" spans="1:83" ht="15" x14ac:dyDescent="0.2">
      <c r="A149" s="36"/>
      <c r="B149" s="39">
        <v>1</v>
      </c>
      <c r="C149" s="36" t="s">
        <v>540</v>
      </c>
      <c r="D149" s="38" t="s">
        <v>362</v>
      </c>
      <c r="E149" s="42"/>
      <c r="F149" s="39"/>
      <c r="G149" s="42">
        <f>Source!U100</f>
        <v>11.82</v>
      </c>
      <c r="H149" s="39"/>
      <c r="I149" s="39"/>
      <c r="J149" s="39"/>
      <c r="K149" s="39"/>
      <c r="L149" s="43">
        <f>SUM(L150:L150)-SUMIF(CE150:CE150, 1, L150:L150)</f>
        <v>5798.3</v>
      </c>
    </row>
    <row r="150" spans="1:83" ht="14.25" x14ac:dyDescent="0.2">
      <c r="A150" s="37"/>
      <c r="B150" s="37" t="s">
        <v>400</v>
      </c>
      <c r="C150" s="37" t="s">
        <v>401</v>
      </c>
      <c r="D150" s="38" t="s">
        <v>362</v>
      </c>
      <c r="E150" s="39">
        <v>19.7</v>
      </c>
      <c r="F150" s="39">
        <f>ROUND(0.3,7)</f>
        <v>0.3</v>
      </c>
      <c r="G150" s="39">
        <f>SmtRes!CX24</f>
        <v>11.82</v>
      </c>
      <c r="H150" s="41"/>
      <c r="I150" s="40"/>
      <c r="J150" s="41">
        <f>SmtRes!CZ24</f>
        <v>490.55</v>
      </c>
      <c r="K150" s="40"/>
      <c r="L150" s="41">
        <f>SmtRes!DI24</f>
        <v>5798.3</v>
      </c>
    </row>
    <row r="151" spans="1:83" ht="15" x14ac:dyDescent="0.2">
      <c r="A151" s="36"/>
      <c r="B151" s="39">
        <v>2</v>
      </c>
      <c r="C151" s="36" t="s">
        <v>541</v>
      </c>
      <c r="D151" s="38"/>
      <c r="E151" s="42"/>
      <c r="F151" s="39"/>
      <c r="G151" s="42"/>
      <c r="H151" s="39"/>
      <c r="I151" s="39"/>
      <c r="J151" s="39"/>
      <c r="K151" s="39"/>
      <c r="L151" s="43">
        <f>SUM(L152:L156)-SUMIF(CE152:CE156, 1, L152:L156)</f>
        <v>1177.6699999999996</v>
      </c>
    </row>
    <row r="152" spans="1:83" ht="15" x14ac:dyDescent="0.2">
      <c r="A152" s="36"/>
      <c r="B152" s="39"/>
      <c r="C152" s="36" t="s">
        <v>544</v>
      </c>
      <c r="D152" s="38" t="s">
        <v>362</v>
      </c>
      <c r="E152" s="42"/>
      <c r="F152" s="39"/>
      <c r="G152" s="42">
        <f>Source!V100</f>
        <v>1.1280000000000001</v>
      </c>
      <c r="H152" s="39"/>
      <c r="I152" s="39"/>
      <c r="J152" s="39"/>
      <c r="K152" s="39"/>
      <c r="L152" s="43">
        <f>SUMIF(CE153:CE156, 1, L153:L156)</f>
        <v>644.27</v>
      </c>
      <c r="CE152">
        <v>1</v>
      </c>
    </row>
    <row r="153" spans="1:83" ht="28.5" x14ac:dyDescent="0.2">
      <c r="A153" s="37"/>
      <c r="B153" s="37" t="s">
        <v>402</v>
      </c>
      <c r="C153" s="37" t="s">
        <v>404</v>
      </c>
      <c r="D153" s="38" t="s">
        <v>368</v>
      </c>
      <c r="E153" s="39">
        <v>0.9</v>
      </c>
      <c r="F153" s="39">
        <f>ROUND(0.3,7)</f>
        <v>0.3</v>
      </c>
      <c r="G153" s="39">
        <f>SmtRes!CX26</f>
        <v>0.54</v>
      </c>
      <c r="H153" s="41"/>
      <c r="I153" s="40"/>
      <c r="J153" s="41">
        <f>SmtRes!CZ26</f>
        <v>1551.19</v>
      </c>
      <c r="K153" s="40"/>
      <c r="L153" s="41">
        <f>SmtRes!DG26</f>
        <v>837.64</v>
      </c>
    </row>
    <row r="154" spans="1:83" ht="14.25" x14ac:dyDescent="0.2">
      <c r="A154" s="37"/>
      <c r="B154" s="37" t="s">
        <v>405</v>
      </c>
      <c r="C154" s="37" t="s">
        <v>583</v>
      </c>
      <c r="D154" s="38" t="s">
        <v>362</v>
      </c>
      <c r="E154" s="39">
        <f>SmtRes!DO26*SmtRes!AT26</f>
        <v>0.9</v>
      </c>
      <c r="F154" s="39">
        <f>ROUND(0.3,7)</f>
        <v>0.3</v>
      </c>
      <c r="G154" s="39">
        <f>SmtRes!DO26*SmtRes!CX26</f>
        <v>0.54</v>
      </c>
      <c r="H154" s="41"/>
      <c r="I154" s="40"/>
      <c r="J154" s="41">
        <f>ROUND(SmtRes!AG26/SmtRes!DO26, 2)</f>
        <v>658.94</v>
      </c>
      <c r="K154" s="40"/>
      <c r="L154" s="41">
        <f>SmtRes!DH26</f>
        <v>355.83</v>
      </c>
      <c r="CE154">
        <v>1</v>
      </c>
    </row>
    <row r="155" spans="1:83" ht="28.5" x14ac:dyDescent="0.2">
      <c r="A155" s="37"/>
      <c r="B155" s="37" t="s">
        <v>373</v>
      </c>
      <c r="C155" s="37" t="s">
        <v>375</v>
      </c>
      <c r="D155" s="38" t="s">
        <v>368</v>
      </c>
      <c r="E155" s="39">
        <v>0.98</v>
      </c>
      <c r="F155" s="39">
        <f>ROUND(0.3,7)</f>
        <v>0.3</v>
      </c>
      <c r="G155" s="39">
        <f>SmtRes!CX27</f>
        <v>0.58799999999999997</v>
      </c>
      <c r="H155" s="41">
        <f>SmtRes!CZ27</f>
        <v>477.92</v>
      </c>
      <c r="I155" s="40">
        <f>SmtRes!AJ27</f>
        <v>1.21</v>
      </c>
      <c r="J155" s="41">
        <f>ROUND(H155*I155, 2)</f>
        <v>578.28</v>
      </c>
      <c r="K155" s="40"/>
      <c r="L155" s="41">
        <f>SmtRes!DG27</f>
        <v>340.03</v>
      </c>
    </row>
    <row r="156" spans="1:83" ht="14.25" x14ac:dyDescent="0.2">
      <c r="A156" s="37"/>
      <c r="B156" s="37" t="s">
        <v>376</v>
      </c>
      <c r="C156" s="37" t="s">
        <v>543</v>
      </c>
      <c r="D156" s="38" t="s">
        <v>362</v>
      </c>
      <c r="E156" s="39">
        <f>SmtRes!DO27*SmtRes!AT27</f>
        <v>0.98</v>
      </c>
      <c r="F156" s="39">
        <f>ROUND(0.3,7)</f>
        <v>0.3</v>
      </c>
      <c r="G156" s="39">
        <f>SmtRes!DO27*SmtRes!CX27</f>
        <v>0.58799999999999997</v>
      </c>
      <c r="H156" s="41"/>
      <c r="I156" s="40"/>
      <c r="J156" s="41">
        <f>ROUND(SmtRes!AG27/SmtRes!DO27, 2)</f>
        <v>490.55</v>
      </c>
      <c r="K156" s="40"/>
      <c r="L156" s="41">
        <f>SmtRes!DH27</f>
        <v>288.44</v>
      </c>
      <c r="CE156">
        <v>1</v>
      </c>
    </row>
    <row r="157" spans="1:83" ht="15" x14ac:dyDescent="0.2">
      <c r="A157" s="36"/>
      <c r="B157" s="39">
        <v>4</v>
      </c>
      <c r="C157" s="36" t="s">
        <v>545</v>
      </c>
      <c r="D157" s="38"/>
      <c r="E157" s="42"/>
      <c r="F157" s="39"/>
      <c r="G157" s="42"/>
      <c r="H157" s="39"/>
      <c r="I157" s="39"/>
      <c r="J157" s="39"/>
      <c r="K157" s="39"/>
      <c r="L157" s="43">
        <f>SUM(L158:L159)-SUMIF(CE158:CE159, 1, L158:L159)</f>
        <v>0</v>
      </c>
    </row>
    <row r="158" spans="1:83" ht="14.25" x14ac:dyDescent="0.2">
      <c r="A158" s="37"/>
      <c r="B158" s="37" t="s">
        <v>406</v>
      </c>
      <c r="C158" s="37" t="s">
        <v>408</v>
      </c>
      <c r="D158" s="38" t="s">
        <v>380</v>
      </c>
      <c r="E158" s="39">
        <v>7</v>
      </c>
      <c r="F158" s="39">
        <f>ROUND(0,7)</f>
        <v>0</v>
      </c>
      <c r="G158" s="39">
        <f>SmtRes!CX28</f>
        <v>0</v>
      </c>
      <c r="H158" s="41">
        <f>SmtRes!CZ28</f>
        <v>176.2</v>
      </c>
      <c r="I158" s="40">
        <f>SmtRes!AI28</f>
        <v>1.39</v>
      </c>
      <c r="J158" s="41">
        <f>ROUND(H158*I158, 2)</f>
        <v>244.92</v>
      </c>
      <c r="K158" s="40"/>
      <c r="L158" s="41">
        <f>SmtRes!DF28</f>
        <v>0</v>
      </c>
    </row>
    <row r="159" spans="1:83" ht="42.75" x14ac:dyDescent="0.2">
      <c r="A159" s="37"/>
      <c r="B159" s="37" t="s">
        <v>409</v>
      </c>
      <c r="C159" s="44" t="s">
        <v>411</v>
      </c>
      <c r="D159" s="45" t="s">
        <v>97</v>
      </c>
      <c r="E159" s="46">
        <v>10</v>
      </c>
      <c r="F159" s="46">
        <f>ROUND(0,7)</f>
        <v>0</v>
      </c>
      <c r="G159" s="46">
        <f>SmtRes!CX29</f>
        <v>0</v>
      </c>
      <c r="H159" s="47">
        <f>SmtRes!CZ29</f>
        <v>705.5</v>
      </c>
      <c r="I159" s="48">
        <f>SmtRes!AI29</f>
        <v>0.97</v>
      </c>
      <c r="J159" s="47">
        <f>ROUND(H159*I159, 2)</f>
        <v>684.34</v>
      </c>
      <c r="K159" s="48"/>
      <c r="L159" s="47">
        <f>SmtRes!DF29</f>
        <v>0</v>
      </c>
    </row>
    <row r="160" spans="1:83" ht="15" x14ac:dyDescent="0.2">
      <c r="A160" s="37"/>
      <c r="B160" s="37"/>
      <c r="C160" s="50" t="s">
        <v>546</v>
      </c>
      <c r="D160" s="38"/>
      <c r="E160" s="39"/>
      <c r="F160" s="39"/>
      <c r="G160" s="39"/>
      <c r="H160" s="41"/>
      <c r="I160" s="40"/>
      <c r="J160" s="41"/>
      <c r="K160" s="40"/>
      <c r="L160" s="41">
        <f>L149+L151+L152+L157</f>
        <v>7620.24</v>
      </c>
    </row>
    <row r="161" spans="1:83" ht="14.25" x14ac:dyDescent="0.2">
      <c r="A161" s="37"/>
      <c r="B161" s="37"/>
      <c r="C161" s="37" t="s">
        <v>547</v>
      </c>
      <c r="D161" s="38"/>
      <c r="E161" s="39"/>
      <c r="F161" s="39"/>
      <c r="G161" s="39"/>
      <c r="H161" s="41"/>
      <c r="I161" s="40"/>
      <c r="J161" s="41"/>
      <c r="K161" s="40"/>
      <c r="L161" s="41">
        <f>SUM(AR147:AR164)+SUM(AS147:AS164)+SUM(AT147:AT164)+SUM(AU147:AU164)+SUM(AV147:AV164)</f>
        <v>6442.57</v>
      </c>
    </row>
    <row r="162" spans="1:83" ht="28.5" x14ac:dyDescent="0.2">
      <c r="A162" s="37"/>
      <c r="B162" s="37" t="s">
        <v>106</v>
      </c>
      <c r="C162" s="37" t="s">
        <v>584</v>
      </c>
      <c r="D162" s="38" t="s">
        <v>414</v>
      </c>
      <c r="E162" s="39">
        <f>Source!BZ100</f>
        <v>97</v>
      </c>
      <c r="F162" s="39"/>
      <c r="G162" s="39">
        <f>Source!AT100</f>
        <v>97</v>
      </c>
      <c r="H162" s="41"/>
      <c r="I162" s="40"/>
      <c r="J162" s="41"/>
      <c r="K162" s="40"/>
      <c r="L162" s="41">
        <f>SUM(AZ147:AZ164)</f>
        <v>6249.29</v>
      </c>
    </row>
    <row r="163" spans="1:83" ht="28.5" x14ac:dyDescent="0.2">
      <c r="A163" s="44"/>
      <c r="B163" s="44" t="s">
        <v>107</v>
      </c>
      <c r="C163" s="44" t="s">
        <v>585</v>
      </c>
      <c r="D163" s="45" t="s">
        <v>414</v>
      </c>
      <c r="E163" s="46">
        <f>Source!CA100</f>
        <v>51</v>
      </c>
      <c r="F163" s="46"/>
      <c r="G163" s="46">
        <f>Source!AU100</f>
        <v>51</v>
      </c>
      <c r="H163" s="47"/>
      <c r="I163" s="48"/>
      <c r="J163" s="47"/>
      <c r="K163" s="48"/>
      <c r="L163" s="47">
        <f>SUM(BA147:BA164)</f>
        <v>3285.71</v>
      </c>
    </row>
    <row r="164" spans="1:83" ht="15" x14ac:dyDescent="0.2">
      <c r="C164" s="82" t="s">
        <v>550</v>
      </c>
      <c r="D164" s="82"/>
      <c r="E164" s="82"/>
      <c r="F164" s="82"/>
      <c r="G164" s="82"/>
      <c r="H164" s="82"/>
      <c r="I164" s="83">
        <f>K164/E147</f>
        <v>8577.619999999999</v>
      </c>
      <c r="J164" s="83"/>
      <c r="K164" s="83">
        <f>L149+L151+L157+L162+L163+L152</f>
        <v>17155.239999999998</v>
      </c>
      <c r="L164" s="83"/>
      <c r="AD164">
        <f>ROUND((Source!AT100/100)*((ROUND(SUMIF(SmtRes!AQ24:'SmtRes'!AQ30,"=1",SmtRes!AD24:'SmtRes'!AD30)*Source!I100, 2)+ROUND(SUMIF(SmtRes!AQ24:'SmtRes'!AQ30,"=1",SmtRes!AC24:'SmtRes'!AC30)*Source!I100, 2))), 2)</f>
        <v>3181.68</v>
      </c>
      <c r="AE164">
        <f>ROUND((Source!AU100/100)*((ROUND(SUMIF(SmtRes!AQ24:'SmtRes'!AQ30,"=1",SmtRes!AD24:'SmtRes'!AD30)*Source!I100, 2)+ROUND(SUMIF(SmtRes!AQ24:'SmtRes'!AQ30,"=1",SmtRes!AC24:'SmtRes'!AC30)*Source!I100, 2))), 2)</f>
        <v>1672.84</v>
      </c>
      <c r="AN164" s="49">
        <f>L149+L151+L157+L162+L163+L152</f>
        <v>17155.239999999998</v>
      </c>
      <c r="AO164" s="49">
        <f>L151</f>
        <v>1177.6699999999996</v>
      </c>
      <c r="AQ164" t="s">
        <v>551</v>
      </c>
      <c r="AR164" s="49">
        <f>L149</f>
        <v>5798.3</v>
      </c>
      <c r="AT164" s="49">
        <f>L152</f>
        <v>644.27</v>
      </c>
      <c r="AV164" t="s">
        <v>551</v>
      </c>
      <c r="AW164" s="49">
        <f>L157</f>
        <v>0</v>
      </c>
      <c r="AZ164">
        <f>Source!X100</f>
        <v>6249.29</v>
      </c>
      <c r="BA164">
        <f>Source!Y100</f>
        <v>3285.71</v>
      </c>
      <c r="CD164">
        <v>2</v>
      </c>
    </row>
    <row r="165" spans="1:83" ht="28.5" x14ac:dyDescent="0.2">
      <c r="A165" s="35" t="s">
        <v>108</v>
      </c>
      <c r="B165" s="37" t="s">
        <v>586</v>
      </c>
      <c r="C165" s="37" t="str">
        <f>Source!G101</f>
        <v>Камера сборных распределительных устройств: с масляным выключателем</v>
      </c>
      <c r="D165" s="38" t="str">
        <f>Source!H101</f>
        <v>ШТ</v>
      </c>
      <c r="E165" s="39">
        <f>Source!K101</f>
        <v>6</v>
      </c>
      <c r="F165" s="39"/>
      <c r="G165" s="39">
        <f>Source!I101</f>
        <v>6</v>
      </c>
      <c r="H165" s="41"/>
      <c r="I165" s="40"/>
      <c r="J165" s="41"/>
      <c r="K165" s="40"/>
      <c r="L165" s="41"/>
    </row>
    <row r="166" spans="1:83" ht="25.5" x14ac:dyDescent="0.2">
      <c r="B166" s="57" t="s">
        <v>493</v>
      </c>
      <c r="C166" s="85" t="s">
        <v>582</v>
      </c>
      <c r="D166" s="85"/>
      <c r="E166" s="85"/>
      <c r="F166" s="85"/>
      <c r="G166" s="85"/>
      <c r="H166" s="85"/>
      <c r="I166" s="85"/>
      <c r="J166" s="85"/>
      <c r="K166" s="85"/>
      <c r="L166" s="85"/>
    </row>
    <row r="167" spans="1:83" ht="15" x14ac:dyDescent="0.2">
      <c r="A167" s="36"/>
      <c r="B167" s="39">
        <v>1</v>
      </c>
      <c r="C167" s="36" t="s">
        <v>540</v>
      </c>
      <c r="D167" s="38" t="s">
        <v>362</v>
      </c>
      <c r="E167" s="42"/>
      <c r="F167" s="39"/>
      <c r="G167" s="42">
        <f>Source!U101</f>
        <v>40.86</v>
      </c>
      <c r="H167" s="39"/>
      <c r="I167" s="39"/>
      <c r="J167" s="39"/>
      <c r="K167" s="39"/>
      <c r="L167" s="43">
        <f>SUM(L168:L168)-SUMIF(CE168:CE168, 1, L168:L168)</f>
        <v>20043.87</v>
      </c>
    </row>
    <row r="168" spans="1:83" ht="14.25" x14ac:dyDescent="0.2">
      <c r="A168" s="37"/>
      <c r="B168" s="37" t="s">
        <v>400</v>
      </c>
      <c r="C168" s="37" t="s">
        <v>415</v>
      </c>
      <c r="D168" s="38" t="s">
        <v>362</v>
      </c>
      <c r="E168" s="39">
        <v>22.7</v>
      </c>
      <c r="F168" s="39">
        <f>ROUND(0.3,7)</f>
        <v>0.3</v>
      </c>
      <c r="G168" s="39">
        <f>SmtRes!CX31</f>
        <v>40.86</v>
      </c>
      <c r="H168" s="41"/>
      <c r="I168" s="40"/>
      <c r="J168" s="41">
        <f>SmtRes!CZ31</f>
        <v>490.55</v>
      </c>
      <c r="K168" s="40"/>
      <c r="L168" s="41">
        <f>SmtRes!DI31</f>
        <v>20043.87</v>
      </c>
    </row>
    <row r="169" spans="1:83" ht="15" x14ac:dyDescent="0.2">
      <c r="A169" s="36"/>
      <c r="B169" s="39">
        <v>2</v>
      </c>
      <c r="C169" s="36" t="s">
        <v>541</v>
      </c>
      <c r="D169" s="38"/>
      <c r="E169" s="42"/>
      <c r="F169" s="39"/>
      <c r="G169" s="42"/>
      <c r="H169" s="39"/>
      <c r="I169" s="39"/>
      <c r="J169" s="39"/>
      <c r="K169" s="39"/>
      <c r="L169" s="43">
        <f>SUM(L170:L174)-SUMIF(CE170:CE174, 1, L170:L174)</f>
        <v>3833.0399999999991</v>
      </c>
    </row>
    <row r="170" spans="1:83" ht="15" x14ac:dyDescent="0.2">
      <c r="A170" s="36"/>
      <c r="B170" s="39"/>
      <c r="C170" s="36" t="s">
        <v>544</v>
      </c>
      <c r="D170" s="38" t="s">
        <v>362</v>
      </c>
      <c r="E170" s="42"/>
      <c r="F170" s="39"/>
      <c r="G170" s="42">
        <f>Source!V101</f>
        <v>3.6</v>
      </c>
      <c r="H170" s="39"/>
      <c r="I170" s="39"/>
      <c r="J170" s="39"/>
      <c r="K170" s="39"/>
      <c r="L170" s="43">
        <f>SUMIF(CE171:CE174, 1, L171:L174)</f>
        <v>2069.08</v>
      </c>
      <c r="CE170">
        <v>1</v>
      </c>
    </row>
    <row r="171" spans="1:83" ht="28.5" x14ac:dyDescent="0.2">
      <c r="A171" s="37"/>
      <c r="B171" s="37" t="s">
        <v>402</v>
      </c>
      <c r="C171" s="37" t="s">
        <v>404</v>
      </c>
      <c r="D171" s="38" t="s">
        <v>368</v>
      </c>
      <c r="E171" s="39">
        <v>1</v>
      </c>
      <c r="F171" s="39">
        <f>ROUND(0.3,7)</f>
        <v>0.3</v>
      </c>
      <c r="G171" s="39">
        <f>SmtRes!CX33</f>
        <v>1.8</v>
      </c>
      <c r="H171" s="41"/>
      <c r="I171" s="40"/>
      <c r="J171" s="41">
        <f>SmtRes!CZ33</f>
        <v>1551.19</v>
      </c>
      <c r="K171" s="40"/>
      <c r="L171" s="41">
        <f>SmtRes!DG33</f>
        <v>2792.14</v>
      </c>
    </row>
    <row r="172" spans="1:83" ht="14.25" x14ac:dyDescent="0.2">
      <c r="A172" s="37"/>
      <c r="B172" s="37" t="s">
        <v>405</v>
      </c>
      <c r="C172" s="37" t="s">
        <v>583</v>
      </c>
      <c r="D172" s="38" t="s">
        <v>362</v>
      </c>
      <c r="E172" s="39">
        <f>SmtRes!DO33*SmtRes!AT33</f>
        <v>1</v>
      </c>
      <c r="F172" s="39">
        <f>ROUND(0.3,7)</f>
        <v>0.3</v>
      </c>
      <c r="G172" s="39">
        <f>SmtRes!DO33*SmtRes!CX33</f>
        <v>1.8</v>
      </c>
      <c r="H172" s="41"/>
      <c r="I172" s="40"/>
      <c r="J172" s="41">
        <f>ROUND(SmtRes!AG33/SmtRes!DO33, 2)</f>
        <v>658.94</v>
      </c>
      <c r="K172" s="40"/>
      <c r="L172" s="41">
        <f>SmtRes!DH33</f>
        <v>1186.0899999999999</v>
      </c>
      <c r="CE172">
        <v>1</v>
      </c>
    </row>
    <row r="173" spans="1:83" ht="28.5" x14ac:dyDescent="0.2">
      <c r="A173" s="37"/>
      <c r="B173" s="37" t="s">
        <v>373</v>
      </c>
      <c r="C173" s="37" t="s">
        <v>375</v>
      </c>
      <c r="D173" s="38" t="s">
        <v>368</v>
      </c>
      <c r="E173" s="39">
        <v>1</v>
      </c>
      <c r="F173" s="39">
        <f>ROUND(0.3,7)</f>
        <v>0.3</v>
      </c>
      <c r="G173" s="39">
        <f>SmtRes!CX34</f>
        <v>1.8</v>
      </c>
      <c r="H173" s="41">
        <f>SmtRes!CZ34</f>
        <v>477.92</v>
      </c>
      <c r="I173" s="40">
        <f>SmtRes!AJ34</f>
        <v>1.21</v>
      </c>
      <c r="J173" s="41">
        <f>ROUND(H173*I173, 2)</f>
        <v>578.28</v>
      </c>
      <c r="K173" s="40"/>
      <c r="L173" s="41">
        <f>SmtRes!DG34</f>
        <v>1040.9000000000001</v>
      </c>
    </row>
    <row r="174" spans="1:83" ht="14.25" x14ac:dyDescent="0.2">
      <c r="A174" s="37"/>
      <c r="B174" s="37" t="s">
        <v>376</v>
      </c>
      <c r="C174" s="37" t="s">
        <v>543</v>
      </c>
      <c r="D174" s="38" t="s">
        <v>362</v>
      </c>
      <c r="E174" s="39">
        <f>SmtRes!DO34*SmtRes!AT34</f>
        <v>1</v>
      </c>
      <c r="F174" s="39">
        <f>ROUND(0.3,7)</f>
        <v>0.3</v>
      </c>
      <c r="G174" s="39">
        <f>SmtRes!DO34*SmtRes!CX34</f>
        <v>1.8</v>
      </c>
      <c r="H174" s="41"/>
      <c r="I174" s="40"/>
      <c r="J174" s="41">
        <f>ROUND(SmtRes!AG34/SmtRes!DO34, 2)</f>
        <v>490.55</v>
      </c>
      <c r="K174" s="40"/>
      <c r="L174" s="41">
        <f>SmtRes!DH34</f>
        <v>882.99</v>
      </c>
      <c r="CE174">
        <v>1</v>
      </c>
    </row>
    <row r="175" spans="1:83" ht="15" x14ac:dyDescent="0.2">
      <c r="A175" s="36"/>
      <c r="B175" s="39">
        <v>4</v>
      </c>
      <c r="C175" s="36" t="s">
        <v>545</v>
      </c>
      <c r="D175" s="38"/>
      <c r="E175" s="42"/>
      <c r="F175" s="39"/>
      <c r="G175" s="42"/>
      <c r="H175" s="39"/>
      <c r="I175" s="39"/>
      <c r="J175" s="39"/>
      <c r="K175" s="39"/>
      <c r="L175" s="43">
        <f>SUM(L176:L178)-SUMIF(CE176:CE178, 1, L176:L178)</f>
        <v>0</v>
      </c>
    </row>
    <row r="176" spans="1:83" ht="14.25" x14ac:dyDescent="0.2">
      <c r="A176" s="37"/>
      <c r="B176" s="37" t="s">
        <v>416</v>
      </c>
      <c r="C176" s="37" t="s">
        <v>418</v>
      </c>
      <c r="D176" s="38" t="s">
        <v>380</v>
      </c>
      <c r="E176" s="39">
        <v>0.42</v>
      </c>
      <c r="F176" s="39">
        <f>ROUND(0,7)</f>
        <v>0</v>
      </c>
      <c r="G176" s="39">
        <f>SmtRes!CX35</f>
        <v>0</v>
      </c>
      <c r="H176" s="41">
        <f>SmtRes!CZ35</f>
        <v>174.93</v>
      </c>
      <c r="I176" s="40">
        <f>SmtRes!AI35</f>
        <v>1.1499999999999999</v>
      </c>
      <c r="J176" s="41">
        <f>ROUND(H176*I176, 2)</f>
        <v>201.17</v>
      </c>
      <c r="K176" s="40"/>
      <c r="L176" s="41">
        <f>SmtRes!DF35</f>
        <v>0</v>
      </c>
    </row>
    <row r="177" spans="1:83" ht="28.5" x14ac:dyDescent="0.2">
      <c r="A177" s="37"/>
      <c r="B177" s="37" t="s">
        <v>419</v>
      </c>
      <c r="C177" s="37" t="s">
        <v>421</v>
      </c>
      <c r="D177" s="38" t="s">
        <v>163</v>
      </c>
      <c r="E177" s="39">
        <v>1E-3</v>
      </c>
      <c r="F177" s="39">
        <f>ROUND(0,7)</f>
        <v>0</v>
      </c>
      <c r="G177" s="39">
        <f>SmtRes!CX36</f>
        <v>0</v>
      </c>
      <c r="H177" s="41">
        <f>SmtRes!CZ36</f>
        <v>70310.45</v>
      </c>
      <c r="I177" s="40">
        <f>SmtRes!AI36</f>
        <v>0.88</v>
      </c>
      <c r="J177" s="41">
        <f>ROUND(H177*I177, 2)</f>
        <v>61873.2</v>
      </c>
      <c r="K177" s="40"/>
      <c r="L177" s="41">
        <f>SmtRes!DF36</f>
        <v>0</v>
      </c>
    </row>
    <row r="178" spans="1:83" ht="28.5" x14ac:dyDescent="0.2">
      <c r="A178" s="37"/>
      <c r="B178" s="37" t="s">
        <v>422</v>
      </c>
      <c r="C178" s="44" t="s">
        <v>424</v>
      </c>
      <c r="D178" s="45" t="s">
        <v>380</v>
      </c>
      <c r="E178" s="46">
        <v>0.3</v>
      </c>
      <c r="F178" s="46">
        <f>ROUND(0,7)</f>
        <v>0</v>
      </c>
      <c r="G178" s="46">
        <f>SmtRes!CX37</f>
        <v>0</v>
      </c>
      <c r="H178" s="47">
        <f>SmtRes!CZ37</f>
        <v>79.88</v>
      </c>
      <c r="I178" s="48">
        <f>SmtRes!AI37</f>
        <v>1.31</v>
      </c>
      <c r="J178" s="47">
        <f>ROUND(H178*I178, 2)</f>
        <v>104.64</v>
      </c>
      <c r="K178" s="48"/>
      <c r="L178" s="47">
        <f>SmtRes!DF37</f>
        <v>0</v>
      </c>
    </row>
    <row r="179" spans="1:83" ht="15" x14ac:dyDescent="0.2">
      <c r="A179" s="37"/>
      <c r="B179" s="37"/>
      <c r="C179" s="50" t="s">
        <v>546</v>
      </c>
      <c r="D179" s="38"/>
      <c r="E179" s="39"/>
      <c r="F179" s="39"/>
      <c r="G179" s="39"/>
      <c r="H179" s="41"/>
      <c r="I179" s="40"/>
      <c r="J179" s="41"/>
      <c r="K179" s="40"/>
      <c r="L179" s="41">
        <f>L167+L169+L170+L175</f>
        <v>25945.989999999998</v>
      </c>
    </row>
    <row r="180" spans="1:83" ht="14.25" x14ac:dyDescent="0.2">
      <c r="A180" s="37"/>
      <c r="B180" s="37"/>
      <c r="C180" s="37" t="s">
        <v>547</v>
      </c>
      <c r="D180" s="38"/>
      <c r="E180" s="39"/>
      <c r="F180" s="39"/>
      <c r="G180" s="39"/>
      <c r="H180" s="41"/>
      <c r="I180" s="40"/>
      <c r="J180" s="41"/>
      <c r="K180" s="40"/>
      <c r="L180" s="41">
        <f>SUM(AR165:AR183)+SUM(AS165:AS183)+SUM(AT165:AT183)+SUM(AU165:AU183)+SUM(AV165:AV183)</f>
        <v>22112.949999999997</v>
      </c>
    </row>
    <row r="181" spans="1:83" ht="28.5" x14ac:dyDescent="0.2">
      <c r="A181" s="37"/>
      <c r="B181" s="37" t="s">
        <v>106</v>
      </c>
      <c r="C181" s="37" t="s">
        <v>584</v>
      </c>
      <c r="D181" s="38" t="s">
        <v>414</v>
      </c>
      <c r="E181" s="39">
        <f>Source!BZ101</f>
        <v>97</v>
      </c>
      <c r="F181" s="39"/>
      <c r="G181" s="39">
        <f>Source!AT101</f>
        <v>97</v>
      </c>
      <c r="H181" s="41"/>
      <c r="I181" s="40"/>
      <c r="J181" s="41"/>
      <c r="K181" s="40"/>
      <c r="L181" s="41">
        <f>SUM(AZ165:AZ183)</f>
        <v>21449.56</v>
      </c>
    </row>
    <row r="182" spans="1:83" ht="28.5" x14ac:dyDescent="0.2">
      <c r="A182" s="44"/>
      <c r="B182" s="44" t="s">
        <v>107</v>
      </c>
      <c r="C182" s="44" t="s">
        <v>585</v>
      </c>
      <c r="D182" s="45" t="s">
        <v>414</v>
      </c>
      <c r="E182" s="46">
        <f>Source!CA101</f>
        <v>51</v>
      </c>
      <c r="F182" s="46"/>
      <c r="G182" s="46">
        <f>Source!AU101</f>
        <v>51</v>
      </c>
      <c r="H182" s="47"/>
      <c r="I182" s="48"/>
      <c r="J182" s="47"/>
      <c r="K182" s="48"/>
      <c r="L182" s="47">
        <f>SUM(BA165:BA183)</f>
        <v>11277.6</v>
      </c>
    </row>
    <row r="183" spans="1:83" ht="15" x14ac:dyDescent="0.2">
      <c r="C183" s="82" t="s">
        <v>550</v>
      </c>
      <c r="D183" s="82"/>
      <c r="E183" s="82"/>
      <c r="F183" s="82"/>
      <c r="G183" s="82"/>
      <c r="H183" s="82"/>
      <c r="I183" s="83">
        <f>K183/E165</f>
        <v>9778.8583333333336</v>
      </c>
      <c r="J183" s="83"/>
      <c r="K183" s="83">
        <f>L167+L169+L175+L181+L182+L170</f>
        <v>58673.15</v>
      </c>
      <c r="L183" s="83"/>
      <c r="AD183">
        <f>ROUND((Source!AT101/100)*((ROUND(SUMIF(SmtRes!AQ31:'SmtRes'!AQ38,"=1",SmtRes!AD31:'SmtRes'!AD38)*Source!I101, 2)+ROUND(SUMIF(SmtRes!AQ31:'SmtRes'!AQ38,"=1",SmtRes!AC31:'SmtRes'!AC38)*Source!I101, 2))), 2)</f>
        <v>9545.0300000000007</v>
      </c>
      <c r="AE183">
        <f>ROUND((Source!AU101/100)*((ROUND(SUMIF(SmtRes!AQ31:'SmtRes'!AQ38,"=1",SmtRes!AD31:'SmtRes'!AD38)*Source!I101, 2)+ROUND(SUMIF(SmtRes!AQ31:'SmtRes'!AQ38,"=1",SmtRes!AC31:'SmtRes'!AC38)*Source!I101, 2))), 2)</f>
        <v>5018.5200000000004</v>
      </c>
      <c r="AN183" s="49">
        <f>L167+L169+L175+L181+L182+L170</f>
        <v>58673.15</v>
      </c>
      <c r="AO183" s="49">
        <f>L169</f>
        <v>3833.0399999999991</v>
      </c>
      <c r="AQ183" t="s">
        <v>551</v>
      </c>
      <c r="AR183" s="49">
        <f>L167</f>
        <v>20043.87</v>
      </c>
      <c r="AT183" s="49">
        <f>L170</f>
        <v>2069.08</v>
      </c>
      <c r="AV183" t="s">
        <v>551</v>
      </c>
      <c r="AW183" s="49">
        <f>L175</f>
        <v>0</v>
      </c>
      <c r="AZ183">
        <f>Source!X101</f>
        <v>21449.56</v>
      </c>
      <c r="BA183">
        <f>Source!Y101</f>
        <v>11277.6</v>
      </c>
      <c r="CD183">
        <v>2</v>
      </c>
    </row>
    <row r="184" spans="1:83" ht="57" x14ac:dyDescent="0.2">
      <c r="A184" s="35" t="s">
        <v>112</v>
      </c>
      <c r="B184" s="37" t="s">
        <v>587</v>
      </c>
      <c r="C184" s="37" t="str">
        <f>Source!G102</f>
        <v>Камера сборных распределительных устройств: трансформатора напряжения, линейного ввода, разрядника или разъединителя</v>
      </c>
      <c r="D184" s="38" t="str">
        <f>Source!H102</f>
        <v>ШТ</v>
      </c>
      <c r="E184" s="39">
        <f>Source!K102</f>
        <v>3</v>
      </c>
      <c r="F184" s="39"/>
      <c r="G184" s="39">
        <f>Source!I102</f>
        <v>3</v>
      </c>
      <c r="H184" s="41"/>
      <c r="I184" s="40"/>
      <c r="J184" s="41"/>
      <c r="K184" s="40"/>
      <c r="L184" s="41"/>
    </row>
    <row r="185" spans="1:83" ht="25.5" x14ac:dyDescent="0.2">
      <c r="B185" s="57" t="s">
        <v>493</v>
      </c>
      <c r="C185" s="85" t="s">
        <v>582</v>
      </c>
      <c r="D185" s="85"/>
      <c r="E185" s="85"/>
      <c r="F185" s="85"/>
      <c r="G185" s="85"/>
      <c r="H185" s="85"/>
      <c r="I185" s="85"/>
      <c r="J185" s="85"/>
      <c r="K185" s="85"/>
      <c r="L185" s="85"/>
    </row>
    <row r="186" spans="1:83" ht="15" x14ac:dyDescent="0.2">
      <c r="A186" s="36"/>
      <c r="B186" s="39">
        <v>1</v>
      </c>
      <c r="C186" s="36" t="s">
        <v>540</v>
      </c>
      <c r="D186" s="38" t="s">
        <v>362</v>
      </c>
      <c r="E186" s="42"/>
      <c r="F186" s="39"/>
      <c r="G186" s="42">
        <f>Source!U102</f>
        <v>16.649999999999999</v>
      </c>
      <c r="H186" s="39"/>
      <c r="I186" s="39"/>
      <c r="J186" s="39"/>
      <c r="K186" s="39"/>
      <c r="L186" s="43">
        <f>SUM(L187:L187)-SUMIF(CE187:CE187, 1, L187:L187)</f>
        <v>8167.66</v>
      </c>
    </row>
    <row r="187" spans="1:83" ht="14.25" x14ac:dyDescent="0.2">
      <c r="A187" s="37"/>
      <c r="B187" s="37" t="s">
        <v>400</v>
      </c>
      <c r="C187" s="37" t="s">
        <v>415</v>
      </c>
      <c r="D187" s="38" t="s">
        <v>362</v>
      </c>
      <c r="E187" s="39">
        <v>18.5</v>
      </c>
      <c r="F187" s="39">
        <f>ROUND(0.3,7)</f>
        <v>0.3</v>
      </c>
      <c r="G187" s="39">
        <f>SmtRes!CX39</f>
        <v>16.649999999999999</v>
      </c>
      <c r="H187" s="41"/>
      <c r="I187" s="40"/>
      <c r="J187" s="41">
        <f>SmtRes!CZ39</f>
        <v>490.55</v>
      </c>
      <c r="K187" s="40"/>
      <c r="L187" s="41">
        <f>SmtRes!DI39</f>
        <v>8167.66</v>
      </c>
    </row>
    <row r="188" spans="1:83" ht="15" x14ac:dyDescent="0.2">
      <c r="A188" s="36"/>
      <c r="B188" s="39">
        <v>2</v>
      </c>
      <c r="C188" s="36" t="s">
        <v>541</v>
      </c>
      <c r="D188" s="38"/>
      <c r="E188" s="42"/>
      <c r="F188" s="39"/>
      <c r="G188" s="42"/>
      <c r="H188" s="39"/>
      <c r="I188" s="39"/>
      <c r="J188" s="39"/>
      <c r="K188" s="39"/>
      <c r="L188" s="43">
        <f>SUM(L189:L193)-SUMIF(CE189:CE193, 1, L189:L193)</f>
        <v>1341.5700000000004</v>
      </c>
    </row>
    <row r="189" spans="1:83" ht="15" x14ac:dyDescent="0.2">
      <c r="A189" s="36"/>
      <c r="B189" s="39"/>
      <c r="C189" s="36" t="s">
        <v>544</v>
      </c>
      <c r="D189" s="38" t="s">
        <v>362</v>
      </c>
      <c r="E189" s="42"/>
      <c r="F189" s="39"/>
      <c r="G189" s="42">
        <f>Source!V102</f>
        <v>1.26</v>
      </c>
      <c r="H189" s="39"/>
      <c r="I189" s="39"/>
      <c r="J189" s="39"/>
      <c r="K189" s="39"/>
      <c r="L189" s="43">
        <f>SUMIF(CE190:CE193, 1, L190:L193)</f>
        <v>724.18000000000006</v>
      </c>
      <c r="CE189">
        <v>1</v>
      </c>
    </row>
    <row r="190" spans="1:83" ht="28.5" x14ac:dyDescent="0.2">
      <c r="A190" s="37"/>
      <c r="B190" s="37" t="s">
        <v>402</v>
      </c>
      <c r="C190" s="37" t="s">
        <v>404</v>
      </c>
      <c r="D190" s="38" t="s">
        <v>368</v>
      </c>
      <c r="E190" s="39">
        <v>0.7</v>
      </c>
      <c r="F190" s="39">
        <f>ROUND(0.3,7)</f>
        <v>0.3</v>
      </c>
      <c r="G190" s="39">
        <f>SmtRes!CX41</f>
        <v>0.63</v>
      </c>
      <c r="H190" s="41"/>
      <c r="I190" s="40"/>
      <c r="J190" s="41">
        <f>SmtRes!CZ41</f>
        <v>1551.19</v>
      </c>
      <c r="K190" s="40"/>
      <c r="L190" s="41">
        <f>SmtRes!DG41</f>
        <v>977.25</v>
      </c>
    </row>
    <row r="191" spans="1:83" ht="14.25" x14ac:dyDescent="0.2">
      <c r="A191" s="37"/>
      <c r="B191" s="37" t="s">
        <v>405</v>
      </c>
      <c r="C191" s="37" t="s">
        <v>583</v>
      </c>
      <c r="D191" s="38" t="s">
        <v>362</v>
      </c>
      <c r="E191" s="39">
        <f>SmtRes!DO41*SmtRes!AT41</f>
        <v>0.7</v>
      </c>
      <c r="F191" s="39">
        <f>ROUND(0.3,7)</f>
        <v>0.3</v>
      </c>
      <c r="G191" s="39">
        <f>SmtRes!DO41*SmtRes!CX41</f>
        <v>0.63</v>
      </c>
      <c r="H191" s="41"/>
      <c r="I191" s="40"/>
      <c r="J191" s="41">
        <f>ROUND(SmtRes!AG41/SmtRes!DO41, 2)</f>
        <v>658.94</v>
      </c>
      <c r="K191" s="40"/>
      <c r="L191" s="41">
        <f>SmtRes!DH41</f>
        <v>415.13</v>
      </c>
      <c r="CE191">
        <v>1</v>
      </c>
    </row>
    <row r="192" spans="1:83" ht="28.5" x14ac:dyDescent="0.2">
      <c r="A192" s="37"/>
      <c r="B192" s="37" t="s">
        <v>373</v>
      </c>
      <c r="C192" s="37" t="s">
        <v>375</v>
      </c>
      <c r="D192" s="38" t="s">
        <v>368</v>
      </c>
      <c r="E192" s="39">
        <v>0.7</v>
      </c>
      <c r="F192" s="39">
        <f>ROUND(0.3,7)</f>
        <v>0.3</v>
      </c>
      <c r="G192" s="39">
        <f>SmtRes!CX42</f>
        <v>0.63</v>
      </c>
      <c r="H192" s="41">
        <f>SmtRes!CZ42</f>
        <v>477.92</v>
      </c>
      <c r="I192" s="40">
        <f>SmtRes!AJ42</f>
        <v>1.21</v>
      </c>
      <c r="J192" s="41">
        <f>ROUND(H192*I192, 2)</f>
        <v>578.28</v>
      </c>
      <c r="K192" s="40"/>
      <c r="L192" s="41">
        <f>SmtRes!DG42</f>
        <v>364.32</v>
      </c>
    </row>
    <row r="193" spans="1:83" ht="14.25" x14ac:dyDescent="0.2">
      <c r="A193" s="37"/>
      <c r="B193" s="37" t="s">
        <v>376</v>
      </c>
      <c r="C193" s="37" t="s">
        <v>543</v>
      </c>
      <c r="D193" s="38" t="s">
        <v>362</v>
      </c>
      <c r="E193" s="39">
        <f>SmtRes!DO42*SmtRes!AT42</f>
        <v>0.7</v>
      </c>
      <c r="F193" s="39">
        <f>ROUND(0.3,7)</f>
        <v>0.3</v>
      </c>
      <c r="G193" s="39">
        <f>SmtRes!DO42*SmtRes!CX42</f>
        <v>0.63</v>
      </c>
      <c r="H193" s="41"/>
      <c r="I193" s="40"/>
      <c r="J193" s="41">
        <f>ROUND(SmtRes!AG42/SmtRes!DO42, 2)</f>
        <v>490.55</v>
      </c>
      <c r="K193" s="40"/>
      <c r="L193" s="41">
        <f>SmtRes!DH42</f>
        <v>309.05</v>
      </c>
      <c r="CE193">
        <v>1</v>
      </c>
    </row>
    <row r="194" spans="1:83" ht="15" x14ac:dyDescent="0.2">
      <c r="A194" s="36"/>
      <c r="B194" s="39">
        <v>4</v>
      </c>
      <c r="C194" s="36" t="s">
        <v>545</v>
      </c>
      <c r="D194" s="38"/>
      <c r="E194" s="42"/>
      <c r="F194" s="39"/>
      <c r="G194" s="42"/>
      <c r="H194" s="39"/>
      <c r="I194" s="39"/>
      <c r="J194" s="39"/>
      <c r="K194" s="39"/>
      <c r="L194" s="43">
        <f>SUM(L195:L197)-SUMIF(CE195:CE197, 1, L195:L197)</f>
        <v>0</v>
      </c>
    </row>
    <row r="195" spans="1:83" ht="14.25" x14ac:dyDescent="0.2">
      <c r="A195" s="37"/>
      <c r="B195" s="37" t="s">
        <v>416</v>
      </c>
      <c r="C195" s="37" t="s">
        <v>418</v>
      </c>
      <c r="D195" s="38" t="s">
        <v>380</v>
      </c>
      <c r="E195" s="39">
        <v>0.42</v>
      </c>
      <c r="F195" s="39">
        <f>ROUND(0,7)</f>
        <v>0</v>
      </c>
      <c r="G195" s="39">
        <f>SmtRes!CX43</f>
        <v>0</v>
      </c>
      <c r="H195" s="41">
        <f>SmtRes!CZ43</f>
        <v>174.93</v>
      </c>
      <c r="I195" s="40">
        <f>SmtRes!AI43</f>
        <v>1.1499999999999999</v>
      </c>
      <c r="J195" s="41">
        <f>ROUND(H195*I195, 2)</f>
        <v>201.17</v>
      </c>
      <c r="K195" s="40"/>
      <c r="L195" s="41">
        <f>SmtRes!DF43</f>
        <v>0</v>
      </c>
    </row>
    <row r="196" spans="1:83" ht="28.5" x14ac:dyDescent="0.2">
      <c r="A196" s="37"/>
      <c r="B196" s="37" t="s">
        <v>419</v>
      </c>
      <c r="C196" s="37" t="s">
        <v>421</v>
      </c>
      <c r="D196" s="38" t="s">
        <v>163</v>
      </c>
      <c r="E196" s="39">
        <v>1E-3</v>
      </c>
      <c r="F196" s="39">
        <f>ROUND(0,7)</f>
        <v>0</v>
      </c>
      <c r="G196" s="39">
        <f>SmtRes!CX44</f>
        <v>0</v>
      </c>
      <c r="H196" s="41">
        <f>SmtRes!CZ44</f>
        <v>70310.45</v>
      </c>
      <c r="I196" s="40">
        <f>SmtRes!AI44</f>
        <v>0.88</v>
      </c>
      <c r="J196" s="41">
        <f>ROUND(H196*I196, 2)</f>
        <v>61873.2</v>
      </c>
      <c r="K196" s="40"/>
      <c r="L196" s="41">
        <f>SmtRes!DF44</f>
        <v>0</v>
      </c>
    </row>
    <row r="197" spans="1:83" ht="28.5" x14ac:dyDescent="0.2">
      <c r="A197" s="37"/>
      <c r="B197" s="37" t="s">
        <v>422</v>
      </c>
      <c r="C197" s="44" t="s">
        <v>424</v>
      </c>
      <c r="D197" s="45" t="s">
        <v>380</v>
      </c>
      <c r="E197" s="46">
        <v>0.3</v>
      </c>
      <c r="F197" s="46">
        <f>ROUND(0,7)</f>
        <v>0</v>
      </c>
      <c r="G197" s="46">
        <f>SmtRes!CX45</f>
        <v>0</v>
      </c>
      <c r="H197" s="47">
        <f>SmtRes!CZ45</f>
        <v>79.88</v>
      </c>
      <c r="I197" s="48">
        <f>SmtRes!AI45</f>
        <v>1.31</v>
      </c>
      <c r="J197" s="47">
        <f>ROUND(H197*I197, 2)</f>
        <v>104.64</v>
      </c>
      <c r="K197" s="48"/>
      <c r="L197" s="47">
        <f>SmtRes!DF45</f>
        <v>0</v>
      </c>
    </row>
    <row r="198" spans="1:83" ht="15" x14ac:dyDescent="0.2">
      <c r="A198" s="37"/>
      <c r="B198" s="37"/>
      <c r="C198" s="50" t="s">
        <v>546</v>
      </c>
      <c r="D198" s="38"/>
      <c r="E198" s="39"/>
      <c r="F198" s="39"/>
      <c r="G198" s="39"/>
      <c r="H198" s="41"/>
      <c r="I198" s="40"/>
      <c r="J198" s="41"/>
      <c r="K198" s="40"/>
      <c r="L198" s="41">
        <f>L186+L188+L189+L194</f>
        <v>10233.41</v>
      </c>
    </row>
    <row r="199" spans="1:83" ht="14.25" x14ac:dyDescent="0.2">
      <c r="A199" s="37"/>
      <c r="B199" s="37"/>
      <c r="C199" s="37" t="s">
        <v>547</v>
      </c>
      <c r="D199" s="38"/>
      <c r="E199" s="39"/>
      <c r="F199" s="39"/>
      <c r="G199" s="39"/>
      <c r="H199" s="41"/>
      <c r="I199" s="40"/>
      <c r="J199" s="41"/>
      <c r="K199" s="40"/>
      <c r="L199" s="41">
        <f>SUM(AR184:AR202)+SUM(AS184:AS202)+SUM(AT184:AT202)+SUM(AU184:AU202)+SUM(AV184:AV202)</f>
        <v>8891.84</v>
      </c>
    </row>
    <row r="200" spans="1:83" ht="28.5" x14ac:dyDescent="0.2">
      <c r="A200" s="37"/>
      <c r="B200" s="37" t="s">
        <v>106</v>
      </c>
      <c r="C200" s="37" t="s">
        <v>584</v>
      </c>
      <c r="D200" s="38" t="s">
        <v>414</v>
      </c>
      <c r="E200" s="39">
        <f>Source!BZ102</f>
        <v>97</v>
      </c>
      <c r="F200" s="39"/>
      <c r="G200" s="39">
        <f>Source!AT102</f>
        <v>97</v>
      </c>
      <c r="H200" s="41"/>
      <c r="I200" s="40"/>
      <c r="J200" s="41"/>
      <c r="K200" s="40"/>
      <c r="L200" s="41">
        <f>SUM(AZ184:AZ202)</f>
        <v>8625.08</v>
      </c>
    </row>
    <row r="201" spans="1:83" ht="28.5" x14ac:dyDescent="0.2">
      <c r="A201" s="44"/>
      <c r="B201" s="44" t="s">
        <v>107</v>
      </c>
      <c r="C201" s="44" t="s">
        <v>585</v>
      </c>
      <c r="D201" s="45" t="s">
        <v>414</v>
      </c>
      <c r="E201" s="46">
        <f>Source!CA102</f>
        <v>51</v>
      </c>
      <c r="F201" s="46"/>
      <c r="G201" s="46">
        <f>Source!AU102</f>
        <v>51</v>
      </c>
      <c r="H201" s="47"/>
      <c r="I201" s="48"/>
      <c r="J201" s="47"/>
      <c r="K201" s="48"/>
      <c r="L201" s="47">
        <f>SUM(BA184:BA202)</f>
        <v>4534.84</v>
      </c>
    </row>
    <row r="202" spans="1:83" ht="15" x14ac:dyDescent="0.2">
      <c r="C202" s="82" t="s">
        <v>550</v>
      </c>
      <c r="D202" s="82"/>
      <c r="E202" s="82"/>
      <c r="F202" s="82"/>
      <c r="G202" s="82"/>
      <c r="H202" s="82"/>
      <c r="I202" s="83">
        <f>K202/E184</f>
        <v>7797.7766666666657</v>
      </c>
      <c r="J202" s="83"/>
      <c r="K202" s="83">
        <f>L186+L188+L194+L200+L201+L189</f>
        <v>23393.329999999998</v>
      </c>
      <c r="L202" s="83"/>
      <c r="AD202">
        <f>ROUND((Source!AT102/100)*((ROUND(SUMIF(SmtRes!AQ39:'SmtRes'!AQ46,"=1",SmtRes!AD39:'SmtRes'!AD46)*Source!I102, 2)+ROUND(SUMIF(SmtRes!AQ39:'SmtRes'!AQ46,"=1",SmtRes!AC39:'SmtRes'!AC46)*Source!I102, 2))), 2)</f>
        <v>4772.5200000000004</v>
      </c>
      <c r="AE202">
        <f>ROUND((Source!AU102/100)*((ROUND(SUMIF(SmtRes!AQ39:'SmtRes'!AQ46,"=1",SmtRes!AD39:'SmtRes'!AD46)*Source!I102, 2)+ROUND(SUMIF(SmtRes!AQ39:'SmtRes'!AQ46,"=1",SmtRes!AC39:'SmtRes'!AC46)*Source!I102, 2))), 2)</f>
        <v>2509.2600000000002</v>
      </c>
      <c r="AN202" s="49">
        <f>L186+L188+L194+L200+L201+L189</f>
        <v>23393.329999999998</v>
      </c>
      <c r="AO202" s="49">
        <f>L188</f>
        <v>1341.5700000000004</v>
      </c>
      <c r="AQ202" t="s">
        <v>551</v>
      </c>
      <c r="AR202" s="49">
        <f>L186</f>
        <v>8167.66</v>
      </c>
      <c r="AT202" s="49">
        <f>L189</f>
        <v>724.18000000000006</v>
      </c>
      <c r="AV202" t="s">
        <v>551</v>
      </c>
      <c r="AW202" s="49">
        <f>L194</f>
        <v>0</v>
      </c>
      <c r="AZ202">
        <f>Source!X102</f>
        <v>8625.08</v>
      </c>
      <c r="BA202">
        <f>Source!Y102</f>
        <v>4534.84</v>
      </c>
      <c r="CD202">
        <v>2</v>
      </c>
    </row>
    <row r="203" spans="1:83" ht="57" x14ac:dyDescent="0.2">
      <c r="A203" s="35" t="s">
        <v>116</v>
      </c>
      <c r="B203" s="37" t="s">
        <v>588</v>
      </c>
      <c r="C203" s="37" t="str">
        <f>Source!G103</f>
        <v>Щит, собираемый из отдельных панелей и блоков управления, однорядный или двухрядный без блоков резисторов глубиной до 800 мм: шкафного исполнения</v>
      </c>
      <c r="D203" s="38" t="str">
        <f>Source!H103</f>
        <v>м</v>
      </c>
      <c r="E203" s="39">
        <f>Source!K103</f>
        <v>6.4</v>
      </c>
      <c r="F203" s="39"/>
      <c r="G203" s="39">
        <f>Source!I103</f>
        <v>6.4</v>
      </c>
      <c r="H203" s="41"/>
      <c r="I203" s="40"/>
      <c r="J203" s="41"/>
      <c r="K203" s="40"/>
      <c r="L203" s="41"/>
    </row>
    <row r="204" spans="1:83" ht="25.5" x14ac:dyDescent="0.2">
      <c r="B204" s="57" t="s">
        <v>493</v>
      </c>
      <c r="C204" s="85" t="s">
        <v>582</v>
      </c>
      <c r="D204" s="85"/>
      <c r="E204" s="85"/>
      <c r="F204" s="85"/>
      <c r="G204" s="85"/>
      <c r="H204" s="85"/>
      <c r="I204" s="85"/>
      <c r="J204" s="85"/>
      <c r="K204" s="85"/>
      <c r="L204" s="85"/>
    </row>
    <row r="205" spans="1:83" ht="15" x14ac:dyDescent="0.2">
      <c r="A205" s="36"/>
      <c r="B205" s="39">
        <v>1</v>
      </c>
      <c r="C205" s="36" t="s">
        <v>540</v>
      </c>
      <c r="D205" s="38" t="s">
        <v>362</v>
      </c>
      <c r="E205" s="42"/>
      <c r="F205" s="39"/>
      <c r="G205" s="42">
        <f>Source!U103</f>
        <v>39.552</v>
      </c>
      <c r="H205" s="39"/>
      <c r="I205" s="39"/>
      <c r="J205" s="39"/>
      <c r="K205" s="39"/>
      <c r="L205" s="43">
        <f>SUM(L206:L206)-SUMIF(CE206:CE206, 1, L206:L206)</f>
        <v>19981.27</v>
      </c>
    </row>
    <row r="206" spans="1:83" ht="14.25" x14ac:dyDescent="0.2">
      <c r="A206" s="37"/>
      <c r="B206" s="37" t="s">
        <v>425</v>
      </c>
      <c r="C206" s="37" t="s">
        <v>426</v>
      </c>
      <c r="D206" s="38" t="s">
        <v>362</v>
      </c>
      <c r="E206" s="39">
        <v>20.6</v>
      </c>
      <c r="F206" s="39">
        <f>ROUND(0.3,7)</f>
        <v>0.3</v>
      </c>
      <c r="G206" s="39">
        <f>SmtRes!CX47</f>
        <v>39.552</v>
      </c>
      <c r="H206" s="41"/>
      <c r="I206" s="40"/>
      <c r="J206" s="41">
        <f>SmtRes!CZ47</f>
        <v>505.19</v>
      </c>
      <c r="K206" s="40"/>
      <c r="L206" s="41">
        <f>SmtRes!DI47</f>
        <v>19981.27</v>
      </c>
    </row>
    <row r="207" spans="1:83" ht="15" x14ac:dyDescent="0.2">
      <c r="A207" s="36"/>
      <c r="B207" s="39">
        <v>2</v>
      </c>
      <c r="C207" s="36" t="s">
        <v>541</v>
      </c>
      <c r="D207" s="38"/>
      <c r="E207" s="42"/>
      <c r="F207" s="39"/>
      <c r="G207" s="42"/>
      <c r="H207" s="39"/>
      <c r="I207" s="39"/>
      <c r="J207" s="39"/>
      <c r="K207" s="39"/>
      <c r="L207" s="43">
        <f>SUM(L208:L216)-SUMIF(CE208:CE216, 1, L208:L216)</f>
        <v>8332.9600000000009</v>
      </c>
    </row>
    <row r="208" spans="1:83" ht="15" x14ac:dyDescent="0.2">
      <c r="A208" s="36"/>
      <c r="B208" s="39"/>
      <c r="C208" s="36" t="s">
        <v>544</v>
      </c>
      <c r="D208" s="38" t="s">
        <v>362</v>
      </c>
      <c r="E208" s="42"/>
      <c r="F208" s="39"/>
      <c r="G208" s="42">
        <f>Source!V103</f>
        <v>5.4719999999999995</v>
      </c>
      <c r="H208" s="39"/>
      <c r="I208" s="39"/>
      <c r="J208" s="39"/>
      <c r="K208" s="39"/>
      <c r="L208" s="43">
        <f>SUMIF(CE209:CE216, 1, L209:L216)</f>
        <v>3123.7</v>
      </c>
      <c r="CE208">
        <v>1</v>
      </c>
    </row>
    <row r="209" spans="1:83" ht="28.5" x14ac:dyDescent="0.2">
      <c r="A209" s="37"/>
      <c r="B209" s="37" t="s">
        <v>427</v>
      </c>
      <c r="C209" s="37" t="s">
        <v>429</v>
      </c>
      <c r="D209" s="38" t="s">
        <v>368</v>
      </c>
      <c r="E209" s="39">
        <v>1.01</v>
      </c>
      <c r="F209" s="39">
        <f t="shared" ref="F209:F216" si="0">ROUND(0.3,7)</f>
        <v>0.3</v>
      </c>
      <c r="G209" s="39">
        <f>SmtRes!CX49</f>
        <v>1.9392</v>
      </c>
      <c r="H209" s="41">
        <f>SmtRes!CZ49</f>
        <v>1689.57</v>
      </c>
      <c r="I209" s="40">
        <f>SmtRes!AJ49</f>
        <v>1.34</v>
      </c>
      <c r="J209" s="41">
        <f>ROUND(H209*I209, 2)</f>
        <v>2264.02</v>
      </c>
      <c r="K209" s="40"/>
      <c r="L209" s="41">
        <f>SmtRes!DG49</f>
        <v>4390.3900000000003</v>
      </c>
    </row>
    <row r="210" spans="1:83" ht="14.25" x14ac:dyDescent="0.2">
      <c r="A210" s="37"/>
      <c r="B210" s="37" t="s">
        <v>372</v>
      </c>
      <c r="C210" s="37" t="s">
        <v>542</v>
      </c>
      <c r="D210" s="38" t="s">
        <v>362</v>
      </c>
      <c r="E210" s="39">
        <f>SmtRes!DO49*SmtRes!AT49</f>
        <v>1.01</v>
      </c>
      <c r="F210" s="39">
        <f t="shared" si="0"/>
        <v>0.3</v>
      </c>
      <c r="G210" s="39">
        <f>SmtRes!DO49*SmtRes!CX49</f>
        <v>1.9392</v>
      </c>
      <c r="H210" s="41"/>
      <c r="I210" s="40"/>
      <c r="J210" s="41">
        <f>ROUND(SmtRes!AG49/SmtRes!DO49, 2)</f>
        <v>563.76</v>
      </c>
      <c r="K210" s="40"/>
      <c r="L210" s="41">
        <f>SmtRes!DH49</f>
        <v>1093.24</v>
      </c>
      <c r="CE210">
        <v>1</v>
      </c>
    </row>
    <row r="211" spans="1:83" ht="28.5" x14ac:dyDescent="0.2">
      <c r="A211" s="37"/>
      <c r="B211" s="37" t="s">
        <v>402</v>
      </c>
      <c r="C211" s="37" t="s">
        <v>404</v>
      </c>
      <c r="D211" s="38" t="s">
        <v>368</v>
      </c>
      <c r="E211" s="39">
        <v>0.92</v>
      </c>
      <c r="F211" s="39">
        <f t="shared" si="0"/>
        <v>0.3</v>
      </c>
      <c r="G211" s="39">
        <f>SmtRes!CX50</f>
        <v>1.7664</v>
      </c>
      <c r="H211" s="41"/>
      <c r="I211" s="40"/>
      <c r="J211" s="41">
        <f>SmtRes!CZ50</f>
        <v>1551.19</v>
      </c>
      <c r="K211" s="40"/>
      <c r="L211" s="41">
        <f>SmtRes!DG50</f>
        <v>2740.02</v>
      </c>
    </row>
    <row r="212" spans="1:83" ht="14.25" x14ac:dyDescent="0.2">
      <c r="A212" s="37"/>
      <c r="B212" s="37" t="s">
        <v>405</v>
      </c>
      <c r="C212" s="37" t="s">
        <v>583</v>
      </c>
      <c r="D212" s="38" t="s">
        <v>362</v>
      </c>
      <c r="E212" s="39">
        <f>SmtRes!DO50*SmtRes!AT50</f>
        <v>0.92</v>
      </c>
      <c r="F212" s="39">
        <f t="shared" si="0"/>
        <v>0.3</v>
      </c>
      <c r="G212" s="39">
        <f>SmtRes!DO50*SmtRes!CX50</f>
        <v>1.7664</v>
      </c>
      <c r="H212" s="41"/>
      <c r="I212" s="40"/>
      <c r="J212" s="41">
        <f>ROUND(SmtRes!AG50/SmtRes!DO50, 2)</f>
        <v>658.94</v>
      </c>
      <c r="K212" s="40"/>
      <c r="L212" s="41">
        <f>SmtRes!DH50</f>
        <v>1163.95</v>
      </c>
      <c r="CE212">
        <v>1</v>
      </c>
    </row>
    <row r="213" spans="1:83" ht="28.5" x14ac:dyDescent="0.2">
      <c r="A213" s="37"/>
      <c r="B213" s="37" t="s">
        <v>373</v>
      </c>
      <c r="C213" s="37" t="s">
        <v>375</v>
      </c>
      <c r="D213" s="38" t="s">
        <v>368</v>
      </c>
      <c r="E213" s="39">
        <v>0.92</v>
      </c>
      <c r="F213" s="39">
        <f t="shared" si="0"/>
        <v>0.3</v>
      </c>
      <c r="G213" s="39">
        <f>SmtRes!CX51</f>
        <v>1.7664</v>
      </c>
      <c r="H213" s="41">
        <f>SmtRes!CZ51</f>
        <v>477.92</v>
      </c>
      <c r="I213" s="40">
        <f>SmtRes!AJ51</f>
        <v>1.21</v>
      </c>
      <c r="J213" s="41">
        <f>ROUND(H213*I213, 2)</f>
        <v>578.28</v>
      </c>
      <c r="K213" s="40"/>
      <c r="L213" s="41">
        <f>SmtRes!DG51</f>
        <v>1021.47</v>
      </c>
    </row>
    <row r="214" spans="1:83" ht="14.25" x14ac:dyDescent="0.2">
      <c r="A214" s="37"/>
      <c r="B214" s="37" t="s">
        <v>376</v>
      </c>
      <c r="C214" s="37" t="s">
        <v>543</v>
      </c>
      <c r="D214" s="38" t="s">
        <v>362</v>
      </c>
      <c r="E214" s="39">
        <f>SmtRes!DO51*SmtRes!AT51</f>
        <v>0.92</v>
      </c>
      <c r="F214" s="39">
        <f t="shared" si="0"/>
        <v>0.3</v>
      </c>
      <c r="G214" s="39">
        <f>SmtRes!DO51*SmtRes!CX51</f>
        <v>1.7664</v>
      </c>
      <c r="H214" s="41"/>
      <c r="I214" s="40"/>
      <c r="J214" s="41">
        <f>ROUND(SmtRes!AG51/SmtRes!DO51, 2)</f>
        <v>490.55</v>
      </c>
      <c r="K214" s="40"/>
      <c r="L214" s="41">
        <f>SmtRes!DH51</f>
        <v>866.51</v>
      </c>
      <c r="CE214">
        <v>1</v>
      </c>
    </row>
    <row r="215" spans="1:83" ht="42.75" x14ac:dyDescent="0.2">
      <c r="A215" s="37"/>
      <c r="B215" s="37" t="s">
        <v>430</v>
      </c>
      <c r="C215" s="37" t="s">
        <v>432</v>
      </c>
      <c r="D215" s="38" t="s">
        <v>368</v>
      </c>
      <c r="E215" s="39">
        <v>0.33</v>
      </c>
      <c r="F215" s="39">
        <f t="shared" si="0"/>
        <v>0.3</v>
      </c>
      <c r="G215" s="39">
        <f>SmtRes!CX52</f>
        <v>0.63360000000000005</v>
      </c>
      <c r="H215" s="41"/>
      <c r="I215" s="40"/>
      <c r="J215" s="41">
        <f>SmtRes!CZ52</f>
        <v>99.95</v>
      </c>
      <c r="K215" s="40"/>
      <c r="L215" s="41">
        <f>SmtRes!DG52</f>
        <v>63.33</v>
      </c>
    </row>
    <row r="216" spans="1:83" ht="28.5" x14ac:dyDescent="0.2">
      <c r="A216" s="37"/>
      <c r="B216" s="37" t="s">
        <v>433</v>
      </c>
      <c r="C216" s="37" t="s">
        <v>435</v>
      </c>
      <c r="D216" s="38" t="s">
        <v>368</v>
      </c>
      <c r="E216" s="39">
        <v>2.33</v>
      </c>
      <c r="F216" s="39">
        <f t="shared" si="0"/>
        <v>0.3</v>
      </c>
      <c r="G216" s="39">
        <f>SmtRes!CX53</f>
        <v>4.4736000000000002</v>
      </c>
      <c r="H216" s="41"/>
      <c r="I216" s="40"/>
      <c r="J216" s="41">
        <f>SmtRes!CZ53</f>
        <v>26.32</v>
      </c>
      <c r="K216" s="40"/>
      <c r="L216" s="41">
        <f>SmtRes!DG53</f>
        <v>117.75</v>
      </c>
    </row>
    <row r="217" spans="1:83" ht="15" x14ac:dyDescent="0.2">
      <c r="A217" s="36"/>
      <c r="B217" s="39">
        <v>4</v>
      </c>
      <c r="C217" s="36" t="s">
        <v>545</v>
      </c>
      <c r="D217" s="38"/>
      <c r="E217" s="42"/>
      <c r="F217" s="39"/>
      <c r="G217" s="42"/>
      <c r="H217" s="39"/>
      <c r="I217" s="39"/>
      <c r="J217" s="39"/>
      <c r="K217" s="39"/>
      <c r="L217" s="43">
        <f>SUM(L218:L224)-SUMIF(CE218:CE224, 1, L218:L224)</f>
        <v>0</v>
      </c>
    </row>
    <row r="218" spans="1:83" ht="14.25" x14ac:dyDescent="0.2">
      <c r="A218" s="37"/>
      <c r="B218" s="37" t="s">
        <v>436</v>
      </c>
      <c r="C218" s="37" t="s">
        <v>438</v>
      </c>
      <c r="D218" s="38" t="s">
        <v>439</v>
      </c>
      <c r="E218" s="39">
        <v>0.13439999999999999</v>
      </c>
      <c r="F218" s="39">
        <f t="shared" ref="F218:F224" si="1">ROUND(0,7)</f>
        <v>0</v>
      </c>
      <c r="G218" s="39">
        <f>SmtRes!CX54</f>
        <v>0</v>
      </c>
      <c r="H218" s="41"/>
      <c r="I218" s="40"/>
      <c r="J218" s="41">
        <f>SmtRes!CZ54</f>
        <v>5.56</v>
      </c>
      <c r="K218" s="40"/>
      <c r="L218" s="41">
        <f>SmtRes!DF54</f>
        <v>0</v>
      </c>
    </row>
    <row r="219" spans="1:83" ht="42.75" x14ac:dyDescent="0.2">
      <c r="A219" s="37"/>
      <c r="B219" s="37" t="s">
        <v>440</v>
      </c>
      <c r="C219" s="37" t="s">
        <v>442</v>
      </c>
      <c r="D219" s="38" t="s">
        <v>380</v>
      </c>
      <c r="E219" s="39">
        <v>0.2</v>
      </c>
      <c r="F219" s="39">
        <f t="shared" si="1"/>
        <v>0</v>
      </c>
      <c r="G219" s="39">
        <f>SmtRes!CX55</f>
        <v>0</v>
      </c>
      <c r="H219" s="41">
        <f>SmtRes!CZ55</f>
        <v>155.63</v>
      </c>
      <c r="I219" s="40">
        <f>SmtRes!AI55</f>
        <v>0.95</v>
      </c>
      <c r="J219" s="41">
        <f t="shared" ref="J219:J224" si="2">ROUND(H219*I219, 2)</f>
        <v>147.85</v>
      </c>
      <c r="K219" s="40"/>
      <c r="L219" s="41">
        <f>SmtRes!DF55</f>
        <v>0</v>
      </c>
    </row>
    <row r="220" spans="1:83" ht="14.25" x14ac:dyDescent="0.2">
      <c r="A220" s="37"/>
      <c r="B220" s="37" t="s">
        <v>416</v>
      </c>
      <c r="C220" s="37" t="s">
        <v>418</v>
      </c>
      <c r="D220" s="38" t="s">
        <v>380</v>
      </c>
      <c r="E220" s="39">
        <v>1.25</v>
      </c>
      <c r="F220" s="39">
        <f t="shared" si="1"/>
        <v>0</v>
      </c>
      <c r="G220" s="39">
        <f>SmtRes!CX56</f>
        <v>0</v>
      </c>
      <c r="H220" s="41">
        <f>SmtRes!CZ56</f>
        <v>174.93</v>
      </c>
      <c r="I220" s="40">
        <f>SmtRes!AI56</f>
        <v>1.1499999999999999</v>
      </c>
      <c r="J220" s="41">
        <f t="shared" si="2"/>
        <v>201.17</v>
      </c>
      <c r="K220" s="40"/>
      <c r="L220" s="41">
        <f>SmtRes!DF56</f>
        <v>0</v>
      </c>
    </row>
    <row r="221" spans="1:83" ht="28.5" x14ac:dyDescent="0.2">
      <c r="A221" s="37"/>
      <c r="B221" s="37" t="s">
        <v>443</v>
      </c>
      <c r="C221" s="37" t="s">
        <v>445</v>
      </c>
      <c r="D221" s="38" t="s">
        <v>163</v>
      </c>
      <c r="E221" s="39">
        <v>8.1000000000000003E-2</v>
      </c>
      <c r="F221" s="39">
        <f t="shared" si="1"/>
        <v>0</v>
      </c>
      <c r="G221" s="39">
        <f>SmtRes!CX57</f>
        <v>0</v>
      </c>
      <c r="H221" s="41">
        <f>SmtRes!CZ57</f>
        <v>105278.81</v>
      </c>
      <c r="I221" s="40">
        <f>SmtRes!AI57</f>
        <v>1.2</v>
      </c>
      <c r="J221" s="41">
        <f t="shared" si="2"/>
        <v>126334.57</v>
      </c>
      <c r="K221" s="40"/>
      <c r="L221" s="41">
        <f>SmtRes!DF57</f>
        <v>0</v>
      </c>
    </row>
    <row r="222" spans="1:83" ht="28.5" x14ac:dyDescent="0.2">
      <c r="A222" s="37"/>
      <c r="B222" s="37" t="s">
        <v>419</v>
      </c>
      <c r="C222" s="37" t="s">
        <v>421</v>
      </c>
      <c r="D222" s="38" t="s">
        <v>163</v>
      </c>
      <c r="E222" s="39">
        <v>4.0000000000000002E-4</v>
      </c>
      <c r="F222" s="39">
        <f t="shared" si="1"/>
        <v>0</v>
      </c>
      <c r="G222" s="39">
        <f>SmtRes!CX58</f>
        <v>0</v>
      </c>
      <c r="H222" s="41">
        <f>SmtRes!CZ58</f>
        <v>70310.45</v>
      </c>
      <c r="I222" s="40">
        <f>SmtRes!AI58</f>
        <v>0.88</v>
      </c>
      <c r="J222" s="41">
        <f t="shared" si="2"/>
        <v>61873.2</v>
      </c>
      <c r="K222" s="40"/>
      <c r="L222" s="41">
        <f>SmtRes!DF58</f>
        <v>0</v>
      </c>
    </row>
    <row r="223" spans="1:83" ht="28.5" x14ac:dyDescent="0.2">
      <c r="A223" s="37"/>
      <c r="B223" s="37" t="s">
        <v>422</v>
      </c>
      <c r="C223" s="37" t="s">
        <v>424</v>
      </c>
      <c r="D223" s="38" t="s">
        <v>380</v>
      </c>
      <c r="E223" s="39">
        <v>8.17</v>
      </c>
      <c r="F223" s="39">
        <f t="shared" si="1"/>
        <v>0</v>
      </c>
      <c r="G223" s="39">
        <f>SmtRes!CX59</f>
        <v>0</v>
      </c>
      <c r="H223" s="41">
        <f>SmtRes!CZ59</f>
        <v>79.88</v>
      </c>
      <c r="I223" s="40">
        <f>SmtRes!AI59</f>
        <v>1.31</v>
      </c>
      <c r="J223" s="41">
        <f t="shared" si="2"/>
        <v>104.64</v>
      </c>
      <c r="K223" s="40"/>
      <c r="L223" s="41">
        <f>SmtRes!DF59</f>
        <v>0</v>
      </c>
    </row>
    <row r="224" spans="1:83" ht="14.25" x14ac:dyDescent="0.2">
      <c r="A224" s="37"/>
      <c r="B224" s="37" t="s">
        <v>446</v>
      </c>
      <c r="C224" s="44" t="s">
        <v>448</v>
      </c>
      <c r="D224" s="45" t="s">
        <v>132</v>
      </c>
      <c r="E224" s="46">
        <v>0.1</v>
      </c>
      <c r="F224" s="46">
        <f t="shared" si="1"/>
        <v>0</v>
      </c>
      <c r="G224" s="46">
        <f>SmtRes!CX60</f>
        <v>0</v>
      </c>
      <c r="H224" s="47">
        <f>SmtRes!CZ60</f>
        <v>944.69</v>
      </c>
      <c r="I224" s="48">
        <f>SmtRes!AI60</f>
        <v>1.1299999999999999</v>
      </c>
      <c r="J224" s="47">
        <f t="shared" si="2"/>
        <v>1067.5</v>
      </c>
      <c r="K224" s="48"/>
      <c r="L224" s="47">
        <f>SmtRes!DF60</f>
        <v>0</v>
      </c>
    </row>
    <row r="225" spans="1:83" ht="15" x14ac:dyDescent="0.2">
      <c r="A225" s="37"/>
      <c r="B225" s="37"/>
      <c r="C225" s="50" t="s">
        <v>546</v>
      </c>
      <c r="D225" s="38"/>
      <c r="E225" s="39"/>
      <c r="F225" s="39"/>
      <c r="G225" s="39"/>
      <c r="H225" s="41"/>
      <c r="I225" s="40"/>
      <c r="J225" s="41"/>
      <c r="K225" s="40"/>
      <c r="L225" s="41">
        <f>L205+L207+L208+L217</f>
        <v>31437.930000000004</v>
      </c>
    </row>
    <row r="226" spans="1:83" ht="14.25" x14ac:dyDescent="0.2">
      <c r="A226" s="37"/>
      <c r="B226" s="37"/>
      <c r="C226" s="37" t="s">
        <v>547</v>
      </c>
      <c r="D226" s="38"/>
      <c r="E226" s="39"/>
      <c r="F226" s="39"/>
      <c r="G226" s="39"/>
      <c r="H226" s="41"/>
      <c r="I226" s="40"/>
      <c r="J226" s="41"/>
      <c r="K226" s="40"/>
      <c r="L226" s="41">
        <f>SUM(AR203:AR229)+SUM(AS203:AS229)+SUM(AT203:AT229)+SUM(AU203:AU229)+SUM(AV203:AV229)</f>
        <v>23104.97</v>
      </c>
    </row>
    <row r="227" spans="1:83" ht="28.5" x14ac:dyDescent="0.2">
      <c r="A227" s="37"/>
      <c r="B227" s="37" t="s">
        <v>106</v>
      </c>
      <c r="C227" s="37" t="s">
        <v>584</v>
      </c>
      <c r="D227" s="38" t="s">
        <v>414</v>
      </c>
      <c r="E227" s="39">
        <f>Source!BZ103</f>
        <v>97</v>
      </c>
      <c r="F227" s="39"/>
      <c r="G227" s="39">
        <f>Source!AT103</f>
        <v>97</v>
      </c>
      <c r="H227" s="41"/>
      <c r="I227" s="40"/>
      <c r="J227" s="41"/>
      <c r="K227" s="40"/>
      <c r="L227" s="41">
        <f>SUM(AZ203:AZ229)</f>
        <v>22411.82</v>
      </c>
    </row>
    <row r="228" spans="1:83" ht="28.5" x14ac:dyDescent="0.2">
      <c r="A228" s="44"/>
      <c r="B228" s="44" t="s">
        <v>107</v>
      </c>
      <c r="C228" s="44" t="s">
        <v>585</v>
      </c>
      <c r="D228" s="45" t="s">
        <v>414</v>
      </c>
      <c r="E228" s="46">
        <f>Source!CA103</f>
        <v>51</v>
      </c>
      <c r="F228" s="46"/>
      <c r="G228" s="46">
        <f>Source!AU103</f>
        <v>51</v>
      </c>
      <c r="H228" s="47"/>
      <c r="I228" s="48"/>
      <c r="J228" s="47"/>
      <c r="K228" s="48"/>
      <c r="L228" s="47">
        <f>SUM(BA203:BA229)</f>
        <v>11783.53</v>
      </c>
    </row>
    <row r="229" spans="1:83" ht="15" x14ac:dyDescent="0.2">
      <c r="C229" s="82" t="s">
        <v>550</v>
      </c>
      <c r="D229" s="82"/>
      <c r="E229" s="82"/>
      <c r="F229" s="82"/>
      <c r="G229" s="82"/>
      <c r="H229" s="82"/>
      <c r="I229" s="83">
        <f>K229/E203</f>
        <v>10255.199999999999</v>
      </c>
      <c r="J229" s="83"/>
      <c r="K229" s="83">
        <f>L205+L207+L217+L227+L228+L208</f>
        <v>65633.279999999999</v>
      </c>
      <c r="L229" s="83"/>
      <c r="AD229">
        <f>ROUND((Source!AT103/100)*((ROUND(SUMIF(SmtRes!AQ47:'SmtRes'!AQ61,"=1",SmtRes!AD47:'SmtRes'!AD61)*Source!I103, 2)+ROUND(SUMIF(SmtRes!AQ47:'SmtRes'!AQ61,"=1",SmtRes!AC47:'SmtRes'!AC61)*Source!I103, 2))), 2)</f>
        <v>13772.08</v>
      </c>
      <c r="AE229">
        <f>ROUND((Source!AU103/100)*((ROUND(SUMIF(SmtRes!AQ47:'SmtRes'!AQ61,"=1",SmtRes!AD47:'SmtRes'!AD61)*Source!I103, 2)+ROUND(SUMIF(SmtRes!AQ47:'SmtRes'!AQ61,"=1",SmtRes!AC47:'SmtRes'!AC61)*Source!I103, 2))), 2)</f>
        <v>7240.99</v>
      </c>
      <c r="AN229" s="49">
        <f>L205+L207+L217+L227+L228+L208</f>
        <v>65633.279999999999</v>
      </c>
      <c r="AO229" s="49">
        <f>L207</f>
        <v>8332.9600000000009</v>
      </c>
      <c r="AQ229" t="s">
        <v>551</v>
      </c>
      <c r="AR229" s="49">
        <f>L205</f>
        <v>19981.27</v>
      </c>
      <c r="AT229" s="49">
        <f>L208</f>
        <v>3123.7</v>
      </c>
      <c r="AV229" t="s">
        <v>551</v>
      </c>
      <c r="AW229" s="49">
        <f>L217</f>
        <v>0</v>
      </c>
      <c r="AZ229">
        <f>Source!X103</f>
        <v>22411.82</v>
      </c>
      <c r="BA229">
        <f>Source!Y103</f>
        <v>11783.53</v>
      </c>
      <c r="CD229">
        <v>2</v>
      </c>
    </row>
    <row r="230" spans="1:83" ht="28.5" x14ac:dyDescent="0.2">
      <c r="A230" s="35" t="s">
        <v>121</v>
      </c>
      <c r="B230" s="37" t="s">
        <v>589</v>
      </c>
      <c r="C230" s="37" t="str">
        <f>Source!G104</f>
        <v>Мост шинный для сборных распределительных устройств, количество опорных изоляторов: 21</v>
      </c>
      <c r="D230" s="38" t="str">
        <f>Source!H104</f>
        <v>ШТ</v>
      </c>
      <c r="E230" s="39">
        <f>Source!K104</f>
        <v>1</v>
      </c>
      <c r="F230" s="39"/>
      <c r="G230" s="39">
        <f>Source!I104</f>
        <v>1</v>
      </c>
      <c r="H230" s="41"/>
      <c r="I230" s="40"/>
      <c r="J230" s="41"/>
      <c r="K230" s="40"/>
      <c r="L230" s="41"/>
    </row>
    <row r="231" spans="1:83" ht="25.5" x14ac:dyDescent="0.2">
      <c r="B231" s="57" t="s">
        <v>493</v>
      </c>
      <c r="C231" s="85" t="s">
        <v>582</v>
      </c>
      <c r="D231" s="85"/>
      <c r="E231" s="85"/>
      <c r="F231" s="85"/>
      <c r="G231" s="85"/>
      <c r="H231" s="85"/>
      <c r="I231" s="85"/>
      <c r="J231" s="85"/>
      <c r="K231" s="85"/>
      <c r="L231" s="85"/>
    </row>
    <row r="232" spans="1:83" ht="15" x14ac:dyDescent="0.2">
      <c r="A232" s="36"/>
      <c r="B232" s="39">
        <v>1</v>
      </c>
      <c r="C232" s="36" t="s">
        <v>540</v>
      </c>
      <c r="D232" s="38" t="s">
        <v>362</v>
      </c>
      <c r="E232" s="42"/>
      <c r="F232" s="39"/>
      <c r="G232" s="42">
        <f>Source!U104</f>
        <v>7.41</v>
      </c>
      <c r="H232" s="39"/>
      <c r="I232" s="39"/>
      <c r="J232" s="39"/>
      <c r="K232" s="39"/>
      <c r="L232" s="43">
        <f>SUM(L233:L233)-SUMIF(CE233:CE233, 1, L233:L233)</f>
        <v>3634.98</v>
      </c>
    </row>
    <row r="233" spans="1:83" ht="14.25" x14ac:dyDescent="0.2">
      <c r="A233" s="37"/>
      <c r="B233" s="37" t="s">
        <v>400</v>
      </c>
      <c r="C233" s="37" t="s">
        <v>415</v>
      </c>
      <c r="D233" s="38" t="s">
        <v>362</v>
      </c>
      <c r="E233" s="39">
        <v>24.7</v>
      </c>
      <c r="F233" s="39">
        <f>ROUND(0.3,7)</f>
        <v>0.3</v>
      </c>
      <c r="G233" s="39">
        <f>SmtRes!CX62</f>
        <v>7.41</v>
      </c>
      <c r="H233" s="41"/>
      <c r="I233" s="40"/>
      <c r="J233" s="41">
        <f>SmtRes!CZ62</f>
        <v>490.55</v>
      </c>
      <c r="K233" s="40"/>
      <c r="L233" s="41">
        <f>SmtRes!DI62</f>
        <v>3634.98</v>
      </c>
    </row>
    <row r="234" spans="1:83" ht="15" x14ac:dyDescent="0.2">
      <c r="A234" s="36"/>
      <c r="B234" s="39">
        <v>2</v>
      </c>
      <c r="C234" s="36" t="s">
        <v>541</v>
      </c>
      <c r="D234" s="38"/>
      <c r="E234" s="42"/>
      <c r="F234" s="39"/>
      <c r="G234" s="42"/>
      <c r="H234" s="39"/>
      <c r="I234" s="39"/>
      <c r="J234" s="39"/>
      <c r="K234" s="39"/>
      <c r="L234" s="43">
        <f>SUM(L235:L242)-SUMIF(CE235:CE242, 1, L235:L242)</f>
        <v>148.76</v>
      </c>
    </row>
    <row r="235" spans="1:83" ht="15" x14ac:dyDescent="0.2">
      <c r="A235" s="36"/>
      <c r="B235" s="39"/>
      <c r="C235" s="36" t="s">
        <v>544</v>
      </c>
      <c r="D235" s="38" t="s">
        <v>362</v>
      </c>
      <c r="E235" s="42"/>
      <c r="F235" s="39"/>
      <c r="G235" s="42">
        <f>Source!V104</f>
        <v>0.183</v>
      </c>
      <c r="H235" s="39"/>
      <c r="I235" s="39"/>
      <c r="J235" s="39"/>
      <c r="K235" s="39"/>
      <c r="L235" s="43">
        <f>SUMIF(CE236:CE242, 1, L236:L242)</f>
        <v>98.09</v>
      </c>
      <c r="CE235">
        <v>1</v>
      </c>
    </row>
    <row r="236" spans="1:83" ht="28.5" x14ac:dyDescent="0.2">
      <c r="A236" s="37"/>
      <c r="B236" s="37" t="s">
        <v>402</v>
      </c>
      <c r="C236" s="37" t="s">
        <v>404</v>
      </c>
      <c r="D236" s="38" t="s">
        <v>368</v>
      </c>
      <c r="E236" s="39">
        <v>0.22</v>
      </c>
      <c r="F236" s="39">
        <f t="shared" ref="F236:F242" si="3">ROUND(0.3,7)</f>
        <v>0.3</v>
      </c>
      <c r="G236" s="39">
        <f>SmtRes!CX64</f>
        <v>6.6000000000000003E-2</v>
      </c>
      <c r="H236" s="41"/>
      <c r="I236" s="40"/>
      <c r="J236" s="41">
        <f>SmtRes!CZ64</f>
        <v>1551.19</v>
      </c>
      <c r="K236" s="40"/>
      <c r="L236" s="41">
        <f>SmtRes!DG64</f>
        <v>102.38</v>
      </c>
    </row>
    <row r="237" spans="1:83" ht="14.25" x14ac:dyDescent="0.2">
      <c r="A237" s="37"/>
      <c r="B237" s="37" t="s">
        <v>405</v>
      </c>
      <c r="C237" s="37" t="s">
        <v>583</v>
      </c>
      <c r="D237" s="38" t="s">
        <v>362</v>
      </c>
      <c r="E237" s="39">
        <f>SmtRes!DO64*SmtRes!AT64</f>
        <v>0.22</v>
      </c>
      <c r="F237" s="39">
        <f t="shared" si="3"/>
        <v>0.3</v>
      </c>
      <c r="G237" s="39">
        <f>SmtRes!DO64*SmtRes!CX64</f>
        <v>6.6000000000000003E-2</v>
      </c>
      <c r="H237" s="41"/>
      <c r="I237" s="40"/>
      <c r="J237" s="41">
        <f>ROUND(SmtRes!AG64/SmtRes!DO64, 2)</f>
        <v>658.94</v>
      </c>
      <c r="K237" s="40"/>
      <c r="L237" s="41">
        <f>SmtRes!DH64</f>
        <v>43.49</v>
      </c>
      <c r="CE237">
        <v>1</v>
      </c>
    </row>
    <row r="238" spans="1:83" ht="28.5" x14ac:dyDescent="0.2">
      <c r="A238" s="37"/>
      <c r="B238" s="37" t="s">
        <v>449</v>
      </c>
      <c r="C238" s="37" t="s">
        <v>451</v>
      </c>
      <c r="D238" s="38" t="s">
        <v>368</v>
      </c>
      <c r="E238" s="39">
        <v>0.17</v>
      </c>
      <c r="F238" s="39">
        <f t="shared" si="3"/>
        <v>0.3</v>
      </c>
      <c r="G238" s="39">
        <f>SmtRes!CX65</f>
        <v>5.0999999999999997E-2</v>
      </c>
      <c r="H238" s="41">
        <f>SmtRes!CZ65</f>
        <v>55.78</v>
      </c>
      <c r="I238" s="40">
        <f>SmtRes!AJ65</f>
        <v>1.36</v>
      </c>
      <c r="J238" s="41">
        <f>ROUND(H238*I238, 2)</f>
        <v>75.86</v>
      </c>
      <c r="K238" s="40"/>
      <c r="L238" s="41">
        <f>SmtRes!DG65</f>
        <v>3.87</v>
      </c>
    </row>
    <row r="239" spans="1:83" ht="14.25" x14ac:dyDescent="0.2">
      <c r="A239" s="37"/>
      <c r="B239" s="37" t="s">
        <v>452</v>
      </c>
      <c r="C239" s="37" t="s">
        <v>590</v>
      </c>
      <c r="D239" s="38" t="s">
        <v>362</v>
      </c>
      <c r="E239" s="39">
        <f>SmtRes!DO65*SmtRes!AT65</f>
        <v>0.17</v>
      </c>
      <c r="F239" s="39">
        <f t="shared" si="3"/>
        <v>0.3</v>
      </c>
      <c r="G239" s="39">
        <f>SmtRes!DO65*SmtRes!CX65</f>
        <v>5.0999999999999997E-2</v>
      </c>
      <c r="H239" s="41"/>
      <c r="I239" s="40"/>
      <c r="J239" s="41">
        <f>ROUND(SmtRes!AG65/SmtRes!DO65, 2)</f>
        <v>435.64</v>
      </c>
      <c r="K239" s="40"/>
      <c r="L239" s="41">
        <f>SmtRes!DH65</f>
        <v>22.22</v>
      </c>
      <c r="CE239">
        <v>1</v>
      </c>
    </row>
    <row r="240" spans="1:83" ht="28.5" x14ac:dyDescent="0.2">
      <c r="A240" s="37"/>
      <c r="B240" s="37" t="s">
        <v>373</v>
      </c>
      <c r="C240" s="37" t="s">
        <v>375</v>
      </c>
      <c r="D240" s="38" t="s">
        <v>368</v>
      </c>
      <c r="E240" s="39">
        <v>0.22</v>
      </c>
      <c r="F240" s="39">
        <f t="shared" si="3"/>
        <v>0.3</v>
      </c>
      <c r="G240" s="39">
        <f>SmtRes!CX66</f>
        <v>6.6000000000000003E-2</v>
      </c>
      <c r="H240" s="41">
        <f>SmtRes!CZ66</f>
        <v>477.92</v>
      </c>
      <c r="I240" s="40">
        <f>SmtRes!AJ66</f>
        <v>1.21</v>
      </c>
      <c r="J240" s="41">
        <f>ROUND(H240*I240, 2)</f>
        <v>578.28</v>
      </c>
      <c r="K240" s="40"/>
      <c r="L240" s="41">
        <f>SmtRes!DG66</f>
        <v>38.17</v>
      </c>
    </row>
    <row r="241" spans="1:83" ht="14.25" x14ac:dyDescent="0.2">
      <c r="A241" s="37"/>
      <c r="B241" s="37" t="s">
        <v>376</v>
      </c>
      <c r="C241" s="37" t="s">
        <v>543</v>
      </c>
      <c r="D241" s="38" t="s">
        <v>362</v>
      </c>
      <c r="E241" s="39">
        <f>SmtRes!DO66*SmtRes!AT66</f>
        <v>0.22</v>
      </c>
      <c r="F241" s="39">
        <f t="shared" si="3"/>
        <v>0.3</v>
      </c>
      <c r="G241" s="39">
        <f>SmtRes!DO66*SmtRes!CX66</f>
        <v>6.6000000000000003E-2</v>
      </c>
      <c r="H241" s="41"/>
      <c r="I241" s="40"/>
      <c r="J241" s="41">
        <f>ROUND(SmtRes!AG66/SmtRes!DO66, 2)</f>
        <v>490.55</v>
      </c>
      <c r="K241" s="40"/>
      <c r="L241" s="41">
        <f>SmtRes!DH66</f>
        <v>32.380000000000003</v>
      </c>
      <c r="CE241">
        <v>1</v>
      </c>
    </row>
    <row r="242" spans="1:83" ht="28.5" x14ac:dyDescent="0.2">
      <c r="A242" s="37"/>
      <c r="B242" s="37" t="s">
        <v>433</v>
      </c>
      <c r="C242" s="37" t="s">
        <v>435</v>
      </c>
      <c r="D242" s="38" t="s">
        <v>368</v>
      </c>
      <c r="E242" s="39">
        <v>0.55000000000000004</v>
      </c>
      <c r="F242" s="39">
        <f t="shared" si="3"/>
        <v>0.3</v>
      </c>
      <c r="G242" s="39">
        <f>SmtRes!CX67</f>
        <v>0.16500000000000001</v>
      </c>
      <c r="H242" s="41"/>
      <c r="I242" s="40"/>
      <c r="J242" s="41">
        <f>SmtRes!CZ67</f>
        <v>26.32</v>
      </c>
      <c r="K242" s="40"/>
      <c r="L242" s="41">
        <f>SmtRes!DG67</f>
        <v>4.34</v>
      </c>
    </row>
    <row r="243" spans="1:83" ht="15" x14ac:dyDescent="0.2">
      <c r="A243" s="36"/>
      <c r="B243" s="39">
        <v>4</v>
      </c>
      <c r="C243" s="36" t="s">
        <v>545</v>
      </c>
      <c r="D243" s="38"/>
      <c r="E243" s="42"/>
      <c r="F243" s="39"/>
      <c r="G243" s="42"/>
      <c r="H243" s="39"/>
      <c r="I243" s="39"/>
      <c r="J243" s="39"/>
      <c r="K243" s="39"/>
      <c r="L243" s="43">
        <f>SUM(L244:L247)-SUMIF(CE244:CE247, 1, L244:L247)</f>
        <v>0</v>
      </c>
    </row>
    <row r="244" spans="1:83" ht="42.75" x14ac:dyDescent="0.2">
      <c r="A244" s="37"/>
      <c r="B244" s="37" t="s">
        <v>440</v>
      </c>
      <c r="C244" s="37" t="s">
        <v>442</v>
      </c>
      <c r="D244" s="38" t="s">
        <v>380</v>
      </c>
      <c r="E244" s="39">
        <v>0.2</v>
      </c>
      <c r="F244" s="39">
        <f>ROUND(0,7)</f>
        <v>0</v>
      </c>
      <c r="G244" s="39">
        <f>SmtRes!CX68</f>
        <v>0</v>
      </c>
      <c r="H244" s="41">
        <f>SmtRes!CZ68</f>
        <v>155.63</v>
      </c>
      <c r="I244" s="40">
        <f>SmtRes!AI68</f>
        <v>0.95</v>
      </c>
      <c r="J244" s="41">
        <f>ROUND(H244*I244, 2)</f>
        <v>147.85</v>
      </c>
      <c r="K244" s="40"/>
      <c r="L244" s="41">
        <f>SmtRes!DF68</f>
        <v>0</v>
      </c>
    </row>
    <row r="245" spans="1:83" ht="14.25" x14ac:dyDescent="0.2">
      <c r="A245" s="37"/>
      <c r="B245" s="37" t="s">
        <v>416</v>
      </c>
      <c r="C245" s="37" t="s">
        <v>418</v>
      </c>
      <c r="D245" s="38" t="s">
        <v>380</v>
      </c>
      <c r="E245" s="39">
        <v>6</v>
      </c>
      <c r="F245" s="39">
        <f>ROUND(0,7)</f>
        <v>0</v>
      </c>
      <c r="G245" s="39">
        <f>SmtRes!CX69</f>
        <v>0</v>
      </c>
      <c r="H245" s="41">
        <f>SmtRes!CZ69</f>
        <v>174.93</v>
      </c>
      <c r="I245" s="40">
        <f>SmtRes!AI69</f>
        <v>1.1499999999999999</v>
      </c>
      <c r="J245" s="41">
        <f>ROUND(H245*I245, 2)</f>
        <v>201.17</v>
      </c>
      <c r="K245" s="40"/>
      <c r="L245" s="41">
        <f>SmtRes!DF69</f>
        <v>0</v>
      </c>
    </row>
    <row r="246" spans="1:83" ht="42.75" x14ac:dyDescent="0.2">
      <c r="A246" s="37"/>
      <c r="B246" s="37" t="s">
        <v>453</v>
      </c>
      <c r="C246" s="37" t="s">
        <v>455</v>
      </c>
      <c r="D246" s="38" t="s">
        <v>163</v>
      </c>
      <c r="E246" s="39">
        <v>7.0000000000000007E-2</v>
      </c>
      <c r="F246" s="39">
        <f>ROUND(0,7)</f>
        <v>0</v>
      </c>
      <c r="G246" s="39">
        <f>SmtRes!CX70</f>
        <v>0</v>
      </c>
      <c r="H246" s="41"/>
      <c r="I246" s="40"/>
      <c r="J246" s="41">
        <f>SmtRes!CZ70</f>
        <v>55303.81</v>
      </c>
      <c r="K246" s="40"/>
      <c r="L246" s="41">
        <f>SmtRes!DF70</f>
        <v>0</v>
      </c>
    </row>
    <row r="247" spans="1:83" ht="28.5" x14ac:dyDescent="0.2">
      <c r="A247" s="37"/>
      <c r="B247" s="37" t="s">
        <v>422</v>
      </c>
      <c r="C247" s="44" t="s">
        <v>424</v>
      </c>
      <c r="D247" s="45" t="s">
        <v>380</v>
      </c>
      <c r="E247" s="46">
        <v>3</v>
      </c>
      <c r="F247" s="46">
        <f>ROUND(0,7)</f>
        <v>0</v>
      </c>
      <c r="G247" s="46">
        <f>SmtRes!CX71</f>
        <v>0</v>
      </c>
      <c r="H247" s="47">
        <f>SmtRes!CZ71</f>
        <v>79.88</v>
      </c>
      <c r="I247" s="48">
        <f>SmtRes!AI71</f>
        <v>1.31</v>
      </c>
      <c r="J247" s="47">
        <f>ROUND(H247*I247, 2)</f>
        <v>104.64</v>
      </c>
      <c r="K247" s="48"/>
      <c r="L247" s="47">
        <f>SmtRes!DF71</f>
        <v>0</v>
      </c>
    </row>
    <row r="248" spans="1:83" ht="15" x14ac:dyDescent="0.2">
      <c r="A248" s="37"/>
      <c r="B248" s="37"/>
      <c r="C248" s="50" t="s">
        <v>546</v>
      </c>
      <c r="D248" s="38"/>
      <c r="E248" s="39"/>
      <c r="F248" s="39"/>
      <c r="G248" s="39"/>
      <c r="H248" s="41"/>
      <c r="I248" s="40"/>
      <c r="J248" s="41"/>
      <c r="K248" s="40"/>
      <c r="L248" s="41">
        <f>L232+L234+L235+L243</f>
        <v>3881.83</v>
      </c>
    </row>
    <row r="249" spans="1:83" ht="14.25" x14ac:dyDescent="0.2">
      <c r="A249" s="37"/>
      <c r="B249" s="37"/>
      <c r="C249" s="37" t="s">
        <v>547</v>
      </c>
      <c r="D249" s="38"/>
      <c r="E249" s="39"/>
      <c r="F249" s="39"/>
      <c r="G249" s="39"/>
      <c r="H249" s="41"/>
      <c r="I249" s="40"/>
      <c r="J249" s="41"/>
      <c r="K249" s="40"/>
      <c r="L249" s="41">
        <f>SUM(AR230:AR252)+SUM(AS230:AS252)+SUM(AT230:AT252)+SUM(AU230:AU252)+SUM(AV230:AV252)</f>
        <v>3733.07</v>
      </c>
    </row>
    <row r="250" spans="1:83" ht="28.5" x14ac:dyDescent="0.2">
      <c r="A250" s="37"/>
      <c r="B250" s="37" t="s">
        <v>106</v>
      </c>
      <c r="C250" s="37" t="s">
        <v>584</v>
      </c>
      <c r="D250" s="38" t="s">
        <v>414</v>
      </c>
      <c r="E250" s="39">
        <f>Source!BZ104</f>
        <v>97</v>
      </c>
      <c r="F250" s="39"/>
      <c r="G250" s="39">
        <f>Source!AT104</f>
        <v>97</v>
      </c>
      <c r="H250" s="41"/>
      <c r="I250" s="40"/>
      <c r="J250" s="41"/>
      <c r="K250" s="40"/>
      <c r="L250" s="41">
        <f>SUM(AZ230:AZ252)</f>
        <v>3621.08</v>
      </c>
    </row>
    <row r="251" spans="1:83" ht="28.5" x14ac:dyDescent="0.2">
      <c r="A251" s="44"/>
      <c r="B251" s="44" t="s">
        <v>107</v>
      </c>
      <c r="C251" s="44" t="s">
        <v>585</v>
      </c>
      <c r="D251" s="45" t="s">
        <v>414</v>
      </c>
      <c r="E251" s="46">
        <f>Source!CA104</f>
        <v>51</v>
      </c>
      <c r="F251" s="46"/>
      <c r="G251" s="46">
        <f>Source!AU104</f>
        <v>51</v>
      </c>
      <c r="H251" s="47"/>
      <c r="I251" s="48"/>
      <c r="J251" s="47"/>
      <c r="K251" s="48"/>
      <c r="L251" s="47">
        <f>SUM(BA230:BA252)</f>
        <v>1903.87</v>
      </c>
    </row>
    <row r="252" spans="1:83" ht="15" x14ac:dyDescent="0.2">
      <c r="C252" s="82" t="s">
        <v>550</v>
      </c>
      <c r="D252" s="82"/>
      <c r="E252" s="82"/>
      <c r="F252" s="82"/>
      <c r="G252" s="82"/>
      <c r="H252" s="82"/>
      <c r="I252" s="83">
        <f>K252/E230</f>
        <v>9406.7799999999988</v>
      </c>
      <c r="J252" s="83"/>
      <c r="K252" s="83">
        <f>L232+L234+L243+L250+L251+L235</f>
        <v>9406.7799999999988</v>
      </c>
      <c r="L252" s="83"/>
      <c r="AD252">
        <f>ROUND((Source!AT104/100)*((ROUND(SUMIF(SmtRes!AQ62:'SmtRes'!AQ72,"=1",SmtRes!AD62:'SmtRes'!AD72)*Source!I104, 2)+ROUND(SUMIF(SmtRes!AQ62:'SmtRes'!AQ72,"=1",SmtRes!AC62:'SmtRes'!AC72)*Source!I104, 2))), 2)</f>
        <v>2013.41</v>
      </c>
      <c r="AE252">
        <f>ROUND((Source!AU104/100)*((ROUND(SUMIF(SmtRes!AQ62:'SmtRes'!AQ72,"=1",SmtRes!AD62:'SmtRes'!AD72)*Source!I104, 2)+ROUND(SUMIF(SmtRes!AQ62:'SmtRes'!AQ72,"=1",SmtRes!AC62:'SmtRes'!AC72)*Source!I104, 2))), 2)</f>
        <v>1058.5999999999999</v>
      </c>
      <c r="AN252" s="49">
        <f>L232+L234+L243+L250+L251+L235</f>
        <v>9406.7799999999988</v>
      </c>
      <c r="AO252" s="49">
        <f>L234</f>
        <v>148.76</v>
      </c>
      <c r="AQ252" t="s">
        <v>551</v>
      </c>
      <c r="AR252" s="49">
        <f>L232</f>
        <v>3634.98</v>
      </c>
      <c r="AT252" s="49">
        <f>L235</f>
        <v>98.09</v>
      </c>
      <c r="AV252" t="s">
        <v>551</v>
      </c>
      <c r="AW252" s="49">
        <f>L243</f>
        <v>0</v>
      </c>
      <c r="AZ252">
        <f>Source!X104</f>
        <v>3621.08</v>
      </c>
      <c r="BA252">
        <f>Source!Y104</f>
        <v>1903.87</v>
      </c>
      <c r="CD252">
        <v>2</v>
      </c>
    </row>
    <row r="253" spans="1:83" ht="42.75" x14ac:dyDescent="0.2">
      <c r="A253" s="35" t="s">
        <v>125</v>
      </c>
      <c r="B253" s="37" t="s">
        <v>591</v>
      </c>
      <c r="C253" s="37" t="str">
        <f>Source!G105</f>
        <v>Муфта концевая для 3-жильного кабеля напряжением: до 10 кВ, сечение одной жилы до 240 мм2</v>
      </c>
      <c r="D253" s="38" t="str">
        <f>Source!H105</f>
        <v>ШТ</v>
      </c>
      <c r="E253" s="39">
        <f>Source!K105</f>
        <v>4</v>
      </c>
      <c r="F253" s="39"/>
      <c r="G253" s="39">
        <f>Source!I105</f>
        <v>4</v>
      </c>
      <c r="H253" s="41"/>
      <c r="I253" s="40"/>
      <c r="J253" s="41"/>
      <c r="K253" s="40"/>
      <c r="L253" s="41"/>
    </row>
    <row r="254" spans="1:83" ht="25.5" x14ac:dyDescent="0.2">
      <c r="B254" s="57" t="s">
        <v>493</v>
      </c>
      <c r="C254" s="85" t="s">
        <v>582</v>
      </c>
      <c r="D254" s="85"/>
      <c r="E254" s="85"/>
      <c r="F254" s="85"/>
      <c r="G254" s="85"/>
      <c r="H254" s="85"/>
      <c r="I254" s="85"/>
      <c r="J254" s="85"/>
      <c r="K254" s="85"/>
      <c r="L254" s="85"/>
    </row>
    <row r="255" spans="1:83" ht="15" x14ac:dyDescent="0.2">
      <c r="A255" s="36"/>
      <c r="B255" s="39">
        <v>1</v>
      </c>
      <c r="C255" s="36" t="s">
        <v>540</v>
      </c>
      <c r="D255" s="38" t="s">
        <v>362</v>
      </c>
      <c r="E255" s="42"/>
      <c r="F255" s="39"/>
      <c r="G255" s="42">
        <f>Source!U105</f>
        <v>9.984</v>
      </c>
      <c r="H255" s="39"/>
      <c r="I255" s="39"/>
      <c r="J255" s="39"/>
      <c r="K255" s="39"/>
      <c r="L255" s="43">
        <f>SUM(L256:L256)-SUMIF(CE256:CE256, 1, L256:L256)</f>
        <v>4787.93</v>
      </c>
    </row>
    <row r="256" spans="1:83" ht="14.25" x14ac:dyDescent="0.2">
      <c r="A256" s="37"/>
      <c r="B256" s="37" t="s">
        <v>456</v>
      </c>
      <c r="C256" s="37" t="s">
        <v>457</v>
      </c>
      <c r="D256" s="38" t="s">
        <v>362</v>
      </c>
      <c r="E256" s="39">
        <v>8.32</v>
      </c>
      <c r="F256" s="39">
        <f>ROUND(0.3,7)</f>
        <v>0.3</v>
      </c>
      <c r="G256" s="39">
        <f>SmtRes!CX73</f>
        <v>9.984</v>
      </c>
      <c r="H256" s="41"/>
      <c r="I256" s="40"/>
      <c r="J256" s="41">
        <f>SmtRes!CZ73</f>
        <v>479.56</v>
      </c>
      <c r="K256" s="40"/>
      <c r="L256" s="41">
        <f>SmtRes!DI73</f>
        <v>4787.93</v>
      </c>
    </row>
    <row r="257" spans="1:83" ht="15" x14ac:dyDescent="0.2">
      <c r="A257" s="36"/>
      <c r="B257" s="39">
        <v>2</v>
      </c>
      <c r="C257" s="36" t="s">
        <v>541</v>
      </c>
      <c r="D257" s="38"/>
      <c r="E257" s="42"/>
      <c r="F257" s="39"/>
      <c r="G257" s="42"/>
      <c r="H257" s="39"/>
      <c r="I257" s="39"/>
      <c r="J257" s="39"/>
      <c r="K257" s="39"/>
      <c r="L257" s="43">
        <f>SUM(L258:L264)-SUMIF(CE258:CE264, 1, L258:L264)</f>
        <v>16989.71</v>
      </c>
    </row>
    <row r="258" spans="1:83" ht="15" x14ac:dyDescent="0.2">
      <c r="A258" s="36"/>
      <c r="B258" s="39"/>
      <c r="C258" s="36" t="s">
        <v>544</v>
      </c>
      <c r="D258" s="38" t="s">
        <v>362</v>
      </c>
      <c r="E258" s="42"/>
      <c r="F258" s="39"/>
      <c r="G258" s="42">
        <f>Source!V105</f>
        <v>8.4960000000000004</v>
      </c>
      <c r="H258" s="39"/>
      <c r="I258" s="39"/>
      <c r="J258" s="39"/>
      <c r="K258" s="39"/>
      <c r="L258" s="43">
        <f>SUMIF(CE259:CE264, 1, L259:L264)</f>
        <v>5596.34</v>
      </c>
      <c r="CE258">
        <v>1</v>
      </c>
    </row>
    <row r="259" spans="1:83" ht="28.5" x14ac:dyDescent="0.2">
      <c r="A259" s="37"/>
      <c r="B259" s="37" t="s">
        <v>402</v>
      </c>
      <c r="C259" s="37" t="s">
        <v>404</v>
      </c>
      <c r="D259" s="38" t="s">
        <v>368</v>
      </c>
      <c r="E259" s="39">
        <v>0.01</v>
      </c>
      <c r="F259" s="39">
        <f t="shared" ref="F259:F264" si="4">ROUND(0.3,7)</f>
        <v>0.3</v>
      </c>
      <c r="G259" s="39">
        <f>SmtRes!CX75</f>
        <v>1.2E-2</v>
      </c>
      <c r="H259" s="41"/>
      <c r="I259" s="40"/>
      <c r="J259" s="41">
        <f>SmtRes!CZ75</f>
        <v>1551.19</v>
      </c>
      <c r="K259" s="40"/>
      <c r="L259" s="41">
        <f>SmtRes!DG75</f>
        <v>18.61</v>
      </c>
    </row>
    <row r="260" spans="1:83" ht="14.25" x14ac:dyDescent="0.2">
      <c r="A260" s="37"/>
      <c r="B260" s="37" t="s">
        <v>405</v>
      </c>
      <c r="C260" s="37" t="s">
        <v>583</v>
      </c>
      <c r="D260" s="38" t="s">
        <v>362</v>
      </c>
      <c r="E260" s="39">
        <f>SmtRes!DO75*SmtRes!AT75</f>
        <v>0.01</v>
      </c>
      <c r="F260" s="39">
        <f t="shared" si="4"/>
        <v>0.3</v>
      </c>
      <c r="G260" s="39">
        <f>SmtRes!DO75*SmtRes!CX75</f>
        <v>1.2E-2</v>
      </c>
      <c r="H260" s="41"/>
      <c r="I260" s="40"/>
      <c r="J260" s="41">
        <f>ROUND(SmtRes!AG75/SmtRes!DO75, 2)</f>
        <v>658.94</v>
      </c>
      <c r="K260" s="40"/>
      <c r="L260" s="41">
        <f>SmtRes!DH75</f>
        <v>7.91</v>
      </c>
      <c r="CE260">
        <v>1</v>
      </c>
    </row>
    <row r="261" spans="1:83" ht="28.5" x14ac:dyDescent="0.2">
      <c r="A261" s="37"/>
      <c r="B261" s="37" t="s">
        <v>458</v>
      </c>
      <c r="C261" s="37" t="s">
        <v>460</v>
      </c>
      <c r="D261" s="38" t="s">
        <v>368</v>
      </c>
      <c r="E261" s="39">
        <v>7.06</v>
      </c>
      <c r="F261" s="39">
        <f t="shared" si="4"/>
        <v>0.3</v>
      </c>
      <c r="G261" s="39">
        <f>SmtRes!CX76</f>
        <v>8.4719999999999995</v>
      </c>
      <c r="H261" s="41">
        <f>SmtRes!CZ76</f>
        <v>1472.34</v>
      </c>
      <c r="I261" s="40">
        <f>SmtRes!AJ76</f>
        <v>1.36</v>
      </c>
      <c r="J261" s="41">
        <f>ROUND(H261*I261, 2)</f>
        <v>2002.38</v>
      </c>
      <c r="K261" s="40"/>
      <c r="L261" s="41">
        <f>SmtRes!DG76</f>
        <v>16964.16</v>
      </c>
    </row>
    <row r="262" spans="1:83" ht="14.25" x14ac:dyDescent="0.2">
      <c r="A262" s="37"/>
      <c r="B262" s="37" t="s">
        <v>405</v>
      </c>
      <c r="C262" s="37" t="s">
        <v>583</v>
      </c>
      <c r="D262" s="38" t="s">
        <v>362</v>
      </c>
      <c r="E262" s="39">
        <f>SmtRes!DO76*SmtRes!AT76</f>
        <v>7.06</v>
      </c>
      <c r="F262" s="39">
        <f t="shared" si="4"/>
        <v>0.3</v>
      </c>
      <c r="G262" s="39">
        <f>SmtRes!DO76*SmtRes!CX76</f>
        <v>8.4719999999999995</v>
      </c>
      <c r="H262" s="41"/>
      <c r="I262" s="40"/>
      <c r="J262" s="41">
        <f>ROUND(SmtRes!AG76/SmtRes!DO76, 2)</f>
        <v>658.94</v>
      </c>
      <c r="K262" s="40"/>
      <c r="L262" s="41">
        <f>SmtRes!DH76</f>
        <v>5582.54</v>
      </c>
      <c r="CE262">
        <v>1</v>
      </c>
    </row>
    <row r="263" spans="1:83" ht="28.5" x14ac:dyDescent="0.2">
      <c r="A263" s="37"/>
      <c r="B263" s="37" t="s">
        <v>373</v>
      </c>
      <c r="C263" s="37" t="s">
        <v>375</v>
      </c>
      <c r="D263" s="38" t="s">
        <v>368</v>
      </c>
      <c r="E263" s="39">
        <v>0.01</v>
      </c>
      <c r="F263" s="39">
        <f t="shared" si="4"/>
        <v>0.3</v>
      </c>
      <c r="G263" s="39">
        <f>SmtRes!CX77</f>
        <v>1.2E-2</v>
      </c>
      <c r="H263" s="41">
        <f>SmtRes!CZ77</f>
        <v>477.92</v>
      </c>
      <c r="I263" s="40">
        <f>SmtRes!AJ77</f>
        <v>1.21</v>
      </c>
      <c r="J263" s="41">
        <f>ROUND(H263*I263, 2)</f>
        <v>578.28</v>
      </c>
      <c r="K263" s="40"/>
      <c r="L263" s="41">
        <f>SmtRes!DG77</f>
        <v>6.94</v>
      </c>
    </row>
    <row r="264" spans="1:83" ht="14.25" x14ac:dyDescent="0.2">
      <c r="A264" s="37"/>
      <c r="B264" s="37" t="s">
        <v>376</v>
      </c>
      <c r="C264" s="37" t="s">
        <v>543</v>
      </c>
      <c r="D264" s="38" t="s">
        <v>362</v>
      </c>
      <c r="E264" s="39">
        <f>SmtRes!DO77*SmtRes!AT77</f>
        <v>0.01</v>
      </c>
      <c r="F264" s="39">
        <f t="shared" si="4"/>
        <v>0.3</v>
      </c>
      <c r="G264" s="39">
        <f>SmtRes!DO77*SmtRes!CX77</f>
        <v>1.2E-2</v>
      </c>
      <c r="H264" s="41"/>
      <c r="I264" s="40"/>
      <c r="J264" s="41">
        <f>ROUND(SmtRes!AG77/SmtRes!DO77, 2)</f>
        <v>490.55</v>
      </c>
      <c r="K264" s="40"/>
      <c r="L264" s="41">
        <f>SmtRes!DH77</f>
        <v>5.89</v>
      </c>
      <c r="CE264">
        <v>1</v>
      </c>
    </row>
    <row r="265" spans="1:83" ht="15" x14ac:dyDescent="0.2">
      <c r="A265" s="36"/>
      <c r="B265" s="39">
        <v>4</v>
      </c>
      <c r="C265" s="36" t="s">
        <v>545</v>
      </c>
      <c r="D265" s="38"/>
      <c r="E265" s="42"/>
      <c r="F265" s="39"/>
      <c r="G265" s="42"/>
      <c r="H265" s="39"/>
      <c r="I265" s="39"/>
      <c r="J265" s="39"/>
      <c r="K265" s="39"/>
      <c r="L265" s="43">
        <f>SUM(L266:L268)-SUMIF(CE266:CE268, 1, L266:L268)</f>
        <v>0</v>
      </c>
    </row>
    <row r="266" spans="1:83" ht="14.25" x14ac:dyDescent="0.2">
      <c r="A266" s="37"/>
      <c r="B266" s="37" t="s">
        <v>461</v>
      </c>
      <c r="C266" s="37" t="s">
        <v>463</v>
      </c>
      <c r="D266" s="38" t="s">
        <v>163</v>
      </c>
      <c r="E266" s="39">
        <v>4.0000000000000002E-4</v>
      </c>
      <c r="F266" s="39">
        <f>ROUND(0,7)</f>
        <v>0</v>
      </c>
      <c r="G266" s="39">
        <f>SmtRes!CX78</f>
        <v>0</v>
      </c>
      <c r="H266" s="41">
        <f>SmtRes!CZ78</f>
        <v>116448.72</v>
      </c>
      <c r="I266" s="40">
        <f>SmtRes!AI78</f>
        <v>1.1599999999999999</v>
      </c>
      <c r="J266" s="41">
        <f>ROUND(H266*I266, 2)</f>
        <v>135080.51999999999</v>
      </c>
      <c r="K266" s="40"/>
      <c r="L266" s="41">
        <f>SmtRes!DF78</f>
        <v>0</v>
      </c>
    </row>
    <row r="267" spans="1:83" ht="14.25" x14ac:dyDescent="0.2">
      <c r="A267" s="37"/>
      <c r="B267" s="37" t="s">
        <v>464</v>
      </c>
      <c r="C267" s="37" t="s">
        <v>466</v>
      </c>
      <c r="D267" s="38" t="s">
        <v>163</v>
      </c>
      <c r="E267" s="39">
        <v>1.0000000000000001E-5</v>
      </c>
      <c r="F267" s="39">
        <f>ROUND(0,7)</f>
        <v>0</v>
      </c>
      <c r="G267" s="39">
        <f>SmtRes!CX79</f>
        <v>0</v>
      </c>
      <c r="H267" s="41">
        <f>SmtRes!CZ79</f>
        <v>81827.199999999997</v>
      </c>
      <c r="I267" s="40">
        <f>SmtRes!AI79</f>
        <v>1.77</v>
      </c>
      <c r="J267" s="41">
        <f>ROUND(H267*I267, 2)</f>
        <v>144834.14000000001</v>
      </c>
      <c r="K267" s="40"/>
      <c r="L267" s="41">
        <f>SmtRes!DF79</f>
        <v>0</v>
      </c>
    </row>
    <row r="268" spans="1:83" ht="42.75" x14ac:dyDescent="0.2">
      <c r="A268" s="37"/>
      <c r="B268" s="37" t="s">
        <v>467</v>
      </c>
      <c r="C268" s="44" t="s">
        <v>469</v>
      </c>
      <c r="D268" s="45" t="s">
        <v>470</v>
      </c>
      <c r="E268" s="46">
        <v>2.4E-2</v>
      </c>
      <c r="F268" s="46">
        <f>ROUND(0,7)</f>
        <v>0</v>
      </c>
      <c r="G268" s="46">
        <f>SmtRes!CX80</f>
        <v>0</v>
      </c>
      <c r="H268" s="47">
        <f>SmtRes!CZ80</f>
        <v>37.71</v>
      </c>
      <c r="I268" s="48">
        <f>SmtRes!AI80</f>
        <v>1.53</v>
      </c>
      <c r="J268" s="47">
        <f>ROUND(H268*I268, 2)</f>
        <v>57.7</v>
      </c>
      <c r="K268" s="48"/>
      <c r="L268" s="47">
        <f>SmtRes!DF80</f>
        <v>0</v>
      </c>
    </row>
    <row r="269" spans="1:83" ht="15" x14ac:dyDescent="0.2">
      <c r="A269" s="37"/>
      <c r="B269" s="37"/>
      <c r="C269" s="50" t="s">
        <v>546</v>
      </c>
      <c r="D269" s="38"/>
      <c r="E269" s="39"/>
      <c r="F269" s="39"/>
      <c r="G269" s="39"/>
      <c r="H269" s="41"/>
      <c r="I269" s="40"/>
      <c r="J269" s="41"/>
      <c r="K269" s="40"/>
      <c r="L269" s="41">
        <f>L255+L257+L258+L265</f>
        <v>27373.98</v>
      </c>
    </row>
    <row r="270" spans="1:83" ht="14.25" x14ac:dyDescent="0.2">
      <c r="A270" s="37"/>
      <c r="B270" s="37"/>
      <c r="C270" s="37" t="s">
        <v>547</v>
      </c>
      <c r="D270" s="38"/>
      <c r="E270" s="39"/>
      <c r="F270" s="39"/>
      <c r="G270" s="39"/>
      <c r="H270" s="41"/>
      <c r="I270" s="40"/>
      <c r="J270" s="41"/>
      <c r="K270" s="40"/>
      <c r="L270" s="41">
        <f>SUM(AR253:AR273)+SUM(AS253:AS273)+SUM(AT253:AT273)+SUM(AU253:AU273)+SUM(AV253:AV273)</f>
        <v>10384.27</v>
      </c>
    </row>
    <row r="271" spans="1:83" ht="28.5" x14ac:dyDescent="0.2">
      <c r="A271" s="37"/>
      <c r="B271" s="37" t="s">
        <v>106</v>
      </c>
      <c r="C271" s="37" t="s">
        <v>584</v>
      </c>
      <c r="D271" s="38" t="s">
        <v>414</v>
      </c>
      <c r="E271" s="39">
        <f>Source!BZ105</f>
        <v>97</v>
      </c>
      <c r="F271" s="39"/>
      <c r="G271" s="39">
        <f>Source!AT105</f>
        <v>97</v>
      </c>
      <c r="H271" s="41"/>
      <c r="I271" s="40"/>
      <c r="J271" s="41"/>
      <c r="K271" s="40"/>
      <c r="L271" s="41">
        <f>SUM(AZ253:AZ273)</f>
        <v>10072.74</v>
      </c>
    </row>
    <row r="272" spans="1:83" ht="28.5" x14ac:dyDescent="0.2">
      <c r="A272" s="44"/>
      <c r="B272" s="44" t="s">
        <v>107</v>
      </c>
      <c r="C272" s="44" t="s">
        <v>585</v>
      </c>
      <c r="D272" s="45" t="s">
        <v>414</v>
      </c>
      <c r="E272" s="46">
        <f>Source!CA105</f>
        <v>51</v>
      </c>
      <c r="F272" s="46"/>
      <c r="G272" s="46">
        <f>Source!AU105</f>
        <v>51</v>
      </c>
      <c r="H272" s="47"/>
      <c r="I272" s="48"/>
      <c r="J272" s="47"/>
      <c r="K272" s="48"/>
      <c r="L272" s="47">
        <f>SUM(BA253:BA273)</f>
        <v>5295.98</v>
      </c>
    </row>
    <row r="273" spans="1:83" ht="15" x14ac:dyDescent="0.2">
      <c r="C273" s="82" t="s">
        <v>550</v>
      </c>
      <c r="D273" s="82"/>
      <c r="E273" s="82"/>
      <c r="F273" s="82"/>
      <c r="G273" s="82"/>
      <c r="H273" s="82"/>
      <c r="I273" s="83">
        <f>K273/E253</f>
        <v>10685.674999999999</v>
      </c>
      <c r="J273" s="83"/>
      <c r="K273" s="83">
        <f>L255+L257+L265+L271+L272+L258</f>
        <v>42742.7</v>
      </c>
      <c r="L273" s="83"/>
      <c r="AD273">
        <f>ROUND((Source!AT105/100)*((ROUND(SUMIF(SmtRes!AQ73:'SmtRes'!AQ81,"=1",SmtRes!AD73:'SmtRes'!AD81)*Source!I105, 2)+ROUND(SUMIF(SmtRes!AQ73:'SmtRes'!AQ81,"=1",SmtRes!AC73:'SmtRes'!AC81)*Source!I105, 2))), 2)</f>
        <v>8877.4</v>
      </c>
      <c r="AE273">
        <f>ROUND((Source!AU105/100)*((ROUND(SUMIF(SmtRes!AQ73:'SmtRes'!AQ81,"=1",SmtRes!AD73:'SmtRes'!AD81)*Source!I105, 2)+ROUND(SUMIF(SmtRes!AQ73:'SmtRes'!AQ81,"=1",SmtRes!AC73:'SmtRes'!AC81)*Source!I105, 2))), 2)</f>
        <v>4667.5</v>
      </c>
      <c r="AN273" s="49">
        <f>L255+L257+L265+L271+L272+L258</f>
        <v>42742.7</v>
      </c>
      <c r="AO273" s="49">
        <f>L257</f>
        <v>16989.71</v>
      </c>
      <c r="AQ273" t="s">
        <v>551</v>
      </c>
      <c r="AR273" s="49">
        <f>L255</f>
        <v>4787.93</v>
      </c>
      <c r="AT273" s="49">
        <f>L258</f>
        <v>5596.34</v>
      </c>
      <c r="AV273" t="s">
        <v>551</v>
      </c>
      <c r="AW273" s="49">
        <f>L265</f>
        <v>0</v>
      </c>
      <c r="AZ273">
        <f>Source!X105</f>
        <v>10072.74</v>
      </c>
      <c r="BA273">
        <f>Source!Y105</f>
        <v>5295.98</v>
      </c>
      <c r="CD273">
        <v>2</v>
      </c>
    </row>
    <row r="274" spans="1:83" ht="28.5" x14ac:dyDescent="0.2">
      <c r="A274" s="35" t="s">
        <v>129</v>
      </c>
      <c r="B274" s="37" t="s">
        <v>592</v>
      </c>
      <c r="C274" s="37" t="str">
        <f>Source!G106</f>
        <v>Демонтаж: Заземлитель вертикальный из угловой стали размером: 63х63х6 мм</v>
      </c>
      <c r="D274" s="38" t="str">
        <f>Source!H106</f>
        <v>10 ШТ</v>
      </c>
      <c r="E274" s="39">
        <f>Source!K106</f>
        <v>0.9</v>
      </c>
      <c r="F274" s="39"/>
      <c r="G274" s="39">
        <f>Source!I106</f>
        <v>0.9</v>
      </c>
      <c r="H274" s="41"/>
      <c r="I274" s="40"/>
      <c r="J274" s="41"/>
      <c r="K274" s="40"/>
      <c r="L274" s="41"/>
    </row>
    <row r="275" spans="1:83" ht="25.5" x14ac:dyDescent="0.2">
      <c r="B275" s="57" t="s">
        <v>493</v>
      </c>
      <c r="C275" s="85" t="s">
        <v>582</v>
      </c>
      <c r="D275" s="85"/>
      <c r="E275" s="85"/>
      <c r="F275" s="85"/>
      <c r="G275" s="85"/>
      <c r="H275" s="85"/>
      <c r="I275" s="85"/>
      <c r="J275" s="85"/>
      <c r="K275" s="85"/>
      <c r="L275" s="85"/>
    </row>
    <row r="276" spans="1:83" x14ac:dyDescent="0.2">
      <c r="C276" s="53" t="str">
        <f>"Объем: "&amp;Source!I106&amp;"=9/"&amp;"10"</f>
        <v>Объем: 0,9=9/10</v>
      </c>
    </row>
    <row r="277" spans="1:83" ht="15" x14ac:dyDescent="0.2">
      <c r="A277" s="36"/>
      <c r="B277" s="39">
        <v>1</v>
      </c>
      <c r="C277" s="36" t="s">
        <v>540</v>
      </c>
      <c r="D277" s="38" t="s">
        <v>362</v>
      </c>
      <c r="E277" s="42"/>
      <c r="F277" s="39"/>
      <c r="G277" s="42">
        <f>Source!U106</f>
        <v>2.7810000000000001</v>
      </c>
      <c r="H277" s="39"/>
      <c r="I277" s="39"/>
      <c r="J277" s="39"/>
      <c r="K277" s="39"/>
      <c r="L277" s="43">
        <f>SUM(L278:L278)-SUMIF(CE278:CE278, 1, L278:L278)</f>
        <v>1333.66</v>
      </c>
    </row>
    <row r="278" spans="1:83" ht="14.25" x14ac:dyDescent="0.2">
      <c r="A278" s="37"/>
      <c r="B278" s="37" t="s">
        <v>456</v>
      </c>
      <c r="C278" s="37" t="s">
        <v>457</v>
      </c>
      <c r="D278" s="38" t="s">
        <v>362</v>
      </c>
      <c r="E278" s="39">
        <v>10.3</v>
      </c>
      <c r="F278" s="39">
        <f>ROUND(0.3,7)</f>
        <v>0.3</v>
      </c>
      <c r="G278" s="39">
        <f>SmtRes!CX82</f>
        <v>2.7810000000000001</v>
      </c>
      <c r="H278" s="41"/>
      <c r="I278" s="40"/>
      <c r="J278" s="41">
        <f>SmtRes!CZ82</f>
        <v>479.56</v>
      </c>
      <c r="K278" s="40"/>
      <c r="L278" s="41">
        <f>SmtRes!DI82</f>
        <v>1333.66</v>
      </c>
    </row>
    <row r="279" spans="1:83" ht="15" x14ac:dyDescent="0.2">
      <c r="A279" s="36"/>
      <c r="B279" s="39">
        <v>2</v>
      </c>
      <c r="C279" s="36" t="s">
        <v>541</v>
      </c>
      <c r="D279" s="38"/>
      <c r="E279" s="42"/>
      <c r="F279" s="39"/>
      <c r="G279" s="42"/>
      <c r="H279" s="39"/>
      <c r="I279" s="39"/>
      <c r="J279" s="39"/>
      <c r="K279" s="39"/>
      <c r="L279" s="43">
        <f>SUM(L280:L285)-SUMIF(CE280:CE285, 1, L280:L285)</f>
        <v>165.97</v>
      </c>
    </row>
    <row r="280" spans="1:83" ht="15" x14ac:dyDescent="0.2">
      <c r="A280" s="36"/>
      <c r="B280" s="39"/>
      <c r="C280" s="36" t="s">
        <v>544</v>
      </c>
      <c r="D280" s="38" t="s">
        <v>362</v>
      </c>
      <c r="E280" s="42"/>
      <c r="F280" s="39"/>
      <c r="G280" s="42">
        <f>Source!V106</f>
        <v>0.14580000000000001</v>
      </c>
      <c r="H280" s="39"/>
      <c r="I280" s="39"/>
      <c r="J280" s="39"/>
      <c r="K280" s="39"/>
      <c r="L280" s="43">
        <f>SUMIF(CE281:CE285, 1, L281:L285)</f>
        <v>83.8</v>
      </c>
      <c r="CE280">
        <v>1</v>
      </c>
    </row>
    <row r="281" spans="1:83" ht="28.5" x14ac:dyDescent="0.2">
      <c r="A281" s="37"/>
      <c r="B281" s="37" t="s">
        <v>402</v>
      </c>
      <c r="C281" s="37" t="s">
        <v>404</v>
      </c>
      <c r="D281" s="38" t="s">
        <v>368</v>
      </c>
      <c r="E281" s="39">
        <v>0.27</v>
      </c>
      <c r="F281" s="39">
        <f>ROUND(0.3,7)</f>
        <v>0.3</v>
      </c>
      <c r="G281" s="39">
        <f>SmtRes!CX84</f>
        <v>7.2900000000000006E-2</v>
      </c>
      <c r="H281" s="41"/>
      <c r="I281" s="40"/>
      <c r="J281" s="41">
        <f>SmtRes!CZ84</f>
        <v>1551.19</v>
      </c>
      <c r="K281" s="40"/>
      <c r="L281" s="41">
        <f>SmtRes!DG84</f>
        <v>113.08</v>
      </c>
    </row>
    <row r="282" spans="1:83" ht="14.25" x14ac:dyDescent="0.2">
      <c r="A282" s="37"/>
      <c r="B282" s="37" t="s">
        <v>405</v>
      </c>
      <c r="C282" s="37" t="s">
        <v>583</v>
      </c>
      <c r="D282" s="38" t="s">
        <v>362</v>
      </c>
      <c r="E282" s="39">
        <f>SmtRes!DO84*SmtRes!AT84</f>
        <v>0.27</v>
      </c>
      <c r="F282" s="39">
        <f>ROUND(0.3,7)</f>
        <v>0.3</v>
      </c>
      <c r="G282" s="39">
        <f>SmtRes!DO84*SmtRes!CX84</f>
        <v>7.2900000000000006E-2</v>
      </c>
      <c r="H282" s="41"/>
      <c r="I282" s="40"/>
      <c r="J282" s="41">
        <f>ROUND(SmtRes!AG84/SmtRes!DO84, 2)</f>
        <v>658.94</v>
      </c>
      <c r="K282" s="40"/>
      <c r="L282" s="41">
        <f>SmtRes!DH84</f>
        <v>48.04</v>
      </c>
      <c r="CE282">
        <v>1</v>
      </c>
    </row>
    <row r="283" spans="1:83" ht="28.5" x14ac:dyDescent="0.2">
      <c r="A283" s="37"/>
      <c r="B283" s="37" t="s">
        <v>373</v>
      </c>
      <c r="C283" s="37" t="s">
        <v>375</v>
      </c>
      <c r="D283" s="38" t="s">
        <v>368</v>
      </c>
      <c r="E283" s="39">
        <v>0.27</v>
      </c>
      <c r="F283" s="39">
        <f>ROUND(0.3,7)</f>
        <v>0.3</v>
      </c>
      <c r="G283" s="39">
        <f>SmtRes!CX85</f>
        <v>7.2900000000000006E-2</v>
      </c>
      <c r="H283" s="41">
        <f>SmtRes!CZ85</f>
        <v>477.92</v>
      </c>
      <c r="I283" s="40">
        <f>SmtRes!AJ85</f>
        <v>1.21</v>
      </c>
      <c r="J283" s="41">
        <f>ROUND(H283*I283, 2)</f>
        <v>578.28</v>
      </c>
      <c r="K283" s="40"/>
      <c r="L283" s="41">
        <f>SmtRes!DG85</f>
        <v>42.16</v>
      </c>
    </row>
    <row r="284" spans="1:83" ht="14.25" x14ac:dyDescent="0.2">
      <c r="A284" s="37"/>
      <c r="B284" s="37" t="s">
        <v>376</v>
      </c>
      <c r="C284" s="37" t="s">
        <v>543</v>
      </c>
      <c r="D284" s="38" t="s">
        <v>362</v>
      </c>
      <c r="E284" s="39">
        <f>SmtRes!DO85*SmtRes!AT85</f>
        <v>0.27</v>
      </c>
      <c r="F284" s="39">
        <f>ROUND(0.3,7)</f>
        <v>0.3</v>
      </c>
      <c r="G284" s="39">
        <f>SmtRes!DO85*SmtRes!CX85</f>
        <v>7.2900000000000006E-2</v>
      </c>
      <c r="H284" s="41"/>
      <c r="I284" s="40"/>
      <c r="J284" s="41">
        <f>ROUND(SmtRes!AG85/SmtRes!DO85, 2)</f>
        <v>490.55</v>
      </c>
      <c r="K284" s="40"/>
      <c r="L284" s="41">
        <f>SmtRes!DH85</f>
        <v>35.76</v>
      </c>
      <c r="CE284">
        <v>1</v>
      </c>
    </row>
    <row r="285" spans="1:83" ht="28.5" x14ac:dyDescent="0.2">
      <c r="A285" s="37"/>
      <c r="B285" s="37" t="s">
        <v>433</v>
      </c>
      <c r="C285" s="37" t="s">
        <v>435</v>
      </c>
      <c r="D285" s="38" t="s">
        <v>368</v>
      </c>
      <c r="E285" s="39">
        <v>1.51</v>
      </c>
      <c r="F285" s="39">
        <f>ROUND(0.3,7)</f>
        <v>0.3</v>
      </c>
      <c r="G285" s="39">
        <f>SmtRes!CX86</f>
        <v>0.40770000000000001</v>
      </c>
      <c r="H285" s="41"/>
      <c r="I285" s="40"/>
      <c r="J285" s="41">
        <f>SmtRes!CZ86</f>
        <v>26.32</v>
      </c>
      <c r="K285" s="40"/>
      <c r="L285" s="41">
        <f>SmtRes!DG86</f>
        <v>10.73</v>
      </c>
    </row>
    <row r="286" spans="1:83" ht="15" x14ac:dyDescent="0.2">
      <c r="A286" s="36"/>
      <c r="B286" s="39">
        <v>4</v>
      </c>
      <c r="C286" s="36" t="s">
        <v>545</v>
      </c>
      <c r="D286" s="38"/>
      <c r="E286" s="42"/>
      <c r="F286" s="39"/>
      <c r="G286" s="42"/>
      <c r="H286" s="39"/>
      <c r="I286" s="39"/>
      <c r="J286" s="39"/>
      <c r="K286" s="39"/>
      <c r="L286" s="43">
        <f>SUM(L287:L288)-SUMIF(CE287:CE288, 1, L287:L288)</f>
        <v>0</v>
      </c>
    </row>
    <row r="287" spans="1:83" ht="42.75" x14ac:dyDescent="0.2">
      <c r="A287" s="37"/>
      <c r="B287" s="37" t="s">
        <v>440</v>
      </c>
      <c r="C287" s="37" t="s">
        <v>442</v>
      </c>
      <c r="D287" s="38" t="s">
        <v>380</v>
      </c>
      <c r="E287" s="39">
        <v>0.72</v>
      </c>
      <c r="F287" s="39">
        <f>ROUND(0,7)</f>
        <v>0</v>
      </c>
      <c r="G287" s="39">
        <f>SmtRes!CX87</f>
        <v>0</v>
      </c>
      <c r="H287" s="41">
        <f>SmtRes!CZ87</f>
        <v>155.63</v>
      </c>
      <c r="I287" s="40">
        <f>SmtRes!AI87</f>
        <v>0.95</v>
      </c>
      <c r="J287" s="41">
        <f>ROUND(H287*I287, 2)</f>
        <v>147.85</v>
      </c>
      <c r="K287" s="40"/>
      <c r="L287" s="41">
        <f>SmtRes!DF87</f>
        <v>0</v>
      </c>
    </row>
    <row r="288" spans="1:83" ht="42.75" x14ac:dyDescent="0.2">
      <c r="A288" s="37"/>
      <c r="B288" s="37" t="s">
        <v>471</v>
      </c>
      <c r="C288" s="44" t="s">
        <v>473</v>
      </c>
      <c r="D288" s="45" t="s">
        <v>380</v>
      </c>
      <c r="E288" s="46">
        <v>2.4</v>
      </c>
      <c r="F288" s="46">
        <f>ROUND(0,7)</f>
        <v>0</v>
      </c>
      <c r="G288" s="46">
        <f>SmtRes!CX88</f>
        <v>0</v>
      </c>
      <c r="H288" s="47">
        <f>SmtRes!CZ88</f>
        <v>911.56</v>
      </c>
      <c r="I288" s="48">
        <f>SmtRes!AI88</f>
        <v>1.23</v>
      </c>
      <c r="J288" s="47">
        <f>ROUND(H288*I288, 2)</f>
        <v>1121.22</v>
      </c>
      <c r="K288" s="48"/>
      <c r="L288" s="47">
        <f>SmtRes!DF88</f>
        <v>0</v>
      </c>
    </row>
    <row r="289" spans="1:83" ht="15" x14ac:dyDescent="0.2">
      <c r="A289" s="37"/>
      <c r="B289" s="37"/>
      <c r="C289" s="50" t="s">
        <v>546</v>
      </c>
      <c r="D289" s="38"/>
      <c r="E289" s="39"/>
      <c r="F289" s="39"/>
      <c r="G289" s="39"/>
      <c r="H289" s="41"/>
      <c r="I289" s="40"/>
      <c r="J289" s="41"/>
      <c r="K289" s="40"/>
      <c r="L289" s="41">
        <f>L277+L279+L280+L286</f>
        <v>1583.43</v>
      </c>
    </row>
    <row r="290" spans="1:83" ht="14.25" x14ac:dyDescent="0.2">
      <c r="A290" s="37"/>
      <c r="B290" s="37"/>
      <c r="C290" s="37" t="s">
        <v>547</v>
      </c>
      <c r="D290" s="38"/>
      <c r="E290" s="39"/>
      <c r="F290" s="39"/>
      <c r="G290" s="39"/>
      <c r="H290" s="41"/>
      <c r="I290" s="40"/>
      <c r="J290" s="41"/>
      <c r="K290" s="40"/>
      <c r="L290" s="41">
        <f>SUM(AR274:AR293)+SUM(AS274:AS293)+SUM(AT274:AT293)+SUM(AU274:AU293)+SUM(AV274:AV293)</f>
        <v>1417.46</v>
      </c>
    </row>
    <row r="291" spans="1:83" ht="28.5" x14ac:dyDescent="0.2">
      <c r="A291" s="37"/>
      <c r="B291" s="37" t="s">
        <v>106</v>
      </c>
      <c r="C291" s="37" t="s">
        <v>584</v>
      </c>
      <c r="D291" s="38" t="s">
        <v>414</v>
      </c>
      <c r="E291" s="39">
        <f>Source!BZ106</f>
        <v>97</v>
      </c>
      <c r="F291" s="39"/>
      <c r="G291" s="39">
        <f>Source!AT106</f>
        <v>97</v>
      </c>
      <c r="H291" s="41"/>
      <c r="I291" s="40"/>
      <c r="J291" s="41"/>
      <c r="K291" s="40"/>
      <c r="L291" s="41">
        <f>SUM(AZ274:AZ293)</f>
        <v>1374.94</v>
      </c>
    </row>
    <row r="292" spans="1:83" ht="28.5" x14ac:dyDescent="0.2">
      <c r="A292" s="44"/>
      <c r="B292" s="44" t="s">
        <v>107</v>
      </c>
      <c r="C292" s="44" t="s">
        <v>585</v>
      </c>
      <c r="D292" s="45" t="s">
        <v>414</v>
      </c>
      <c r="E292" s="46">
        <f>Source!CA106</f>
        <v>51</v>
      </c>
      <c r="F292" s="46"/>
      <c r="G292" s="46">
        <f>Source!AU106</f>
        <v>51</v>
      </c>
      <c r="H292" s="47"/>
      <c r="I292" s="48"/>
      <c r="J292" s="47"/>
      <c r="K292" s="48"/>
      <c r="L292" s="47">
        <f>SUM(BA274:BA293)</f>
        <v>722.9</v>
      </c>
    </row>
    <row r="293" spans="1:83" ht="15" x14ac:dyDescent="0.2">
      <c r="C293" s="82" t="s">
        <v>550</v>
      </c>
      <c r="D293" s="82"/>
      <c r="E293" s="82"/>
      <c r="F293" s="82"/>
      <c r="G293" s="82"/>
      <c r="H293" s="82"/>
      <c r="I293" s="83">
        <f>K293/E274</f>
        <v>4090.3</v>
      </c>
      <c r="J293" s="83"/>
      <c r="K293" s="83">
        <f>L277+L279+L286+L291+L292+L280</f>
        <v>3681.2700000000004</v>
      </c>
      <c r="L293" s="83"/>
      <c r="AD293">
        <f>ROUND((Source!AT106/100)*((ROUND(SUMIF(SmtRes!AQ82:'SmtRes'!AQ88,"=1",SmtRes!AD82:'SmtRes'!AD88)*Source!I106, 2)+ROUND(SUMIF(SmtRes!AQ82:'SmtRes'!AQ88,"=1",SmtRes!AC82:'SmtRes'!AC88)*Source!I106, 2))), 2)</f>
        <v>1422.16</v>
      </c>
      <c r="AE293">
        <f>ROUND((Source!AU106/100)*((ROUND(SUMIF(SmtRes!AQ82:'SmtRes'!AQ88,"=1",SmtRes!AD82:'SmtRes'!AD88)*Source!I106, 2)+ROUND(SUMIF(SmtRes!AQ82:'SmtRes'!AQ88,"=1",SmtRes!AC82:'SmtRes'!AC88)*Source!I106, 2))), 2)</f>
        <v>747.73</v>
      </c>
      <c r="AN293" s="49">
        <f>L277+L279+L286+L291+L292+L280</f>
        <v>3681.2700000000004</v>
      </c>
      <c r="AO293" s="49">
        <f>L279</f>
        <v>165.97</v>
      </c>
      <c r="AQ293" t="s">
        <v>551</v>
      </c>
      <c r="AR293" s="49">
        <f>L277</f>
        <v>1333.66</v>
      </c>
      <c r="AT293" s="49">
        <f>L280</f>
        <v>83.8</v>
      </c>
      <c r="AV293" t="s">
        <v>551</v>
      </c>
      <c r="AW293" s="49">
        <f>L286</f>
        <v>0</v>
      </c>
      <c r="AZ293">
        <f>Source!X106</f>
        <v>1374.94</v>
      </c>
      <c r="BA293">
        <f>Source!Y106</f>
        <v>722.9</v>
      </c>
      <c r="CD293">
        <v>2</v>
      </c>
    </row>
    <row r="294" spans="1:83" ht="42.75" x14ac:dyDescent="0.2">
      <c r="A294" s="35" t="s">
        <v>134</v>
      </c>
      <c r="B294" s="37" t="s">
        <v>593</v>
      </c>
      <c r="C294" s="37" t="str">
        <f>Source!G107</f>
        <v>Демонтаж: Проводник заземляющий открыто по строительным основаниям: из полосовой стали сечением 160 мм2</v>
      </c>
      <c r="D294" s="38" t="str">
        <f>Source!H107</f>
        <v>100 м</v>
      </c>
      <c r="E294" s="39">
        <f>Source!K107</f>
        <v>0.24</v>
      </c>
      <c r="F294" s="39"/>
      <c r="G294" s="39">
        <f>Source!I107</f>
        <v>0.24</v>
      </c>
      <c r="H294" s="41"/>
      <c r="I294" s="40"/>
      <c r="J294" s="41"/>
      <c r="K294" s="40"/>
      <c r="L294" s="41"/>
    </row>
    <row r="295" spans="1:83" ht="25.5" x14ac:dyDescent="0.2">
      <c r="B295" s="57" t="s">
        <v>493</v>
      </c>
      <c r="C295" s="85" t="s">
        <v>582</v>
      </c>
      <c r="D295" s="85"/>
      <c r="E295" s="85"/>
      <c r="F295" s="85"/>
      <c r="G295" s="85"/>
      <c r="H295" s="85"/>
      <c r="I295" s="85"/>
      <c r="J295" s="85"/>
      <c r="K295" s="85"/>
      <c r="L295" s="85"/>
    </row>
    <row r="296" spans="1:83" x14ac:dyDescent="0.2">
      <c r="C296" s="53" t="str">
        <f>"Объем: "&amp;Source!I107&amp;"=24/"&amp;"100"</f>
        <v>Объем: 0,24=24/100</v>
      </c>
    </row>
    <row r="297" spans="1:83" ht="15" x14ac:dyDescent="0.2">
      <c r="A297" s="36"/>
      <c r="B297" s="39">
        <v>1</v>
      </c>
      <c r="C297" s="36" t="s">
        <v>540</v>
      </c>
      <c r="D297" s="38" t="s">
        <v>362</v>
      </c>
      <c r="E297" s="42"/>
      <c r="F297" s="39"/>
      <c r="G297" s="42">
        <f>Source!U107</f>
        <v>1.3320000000000001</v>
      </c>
      <c r="H297" s="39"/>
      <c r="I297" s="39"/>
      <c r="J297" s="39"/>
      <c r="K297" s="39"/>
      <c r="L297" s="43">
        <f>SUM(L298:L298)-SUMIF(CE298:CE298, 1, L298:L298)</f>
        <v>638.77</v>
      </c>
    </row>
    <row r="298" spans="1:83" ht="14.25" x14ac:dyDescent="0.2">
      <c r="A298" s="37"/>
      <c r="B298" s="37" t="s">
        <v>456</v>
      </c>
      <c r="C298" s="37" t="s">
        <v>457</v>
      </c>
      <c r="D298" s="38" t="s">
        <v>362</v>
      </c>
      <c r="E298" s="39">
        <v>18.5</v>
      </c>
      <c r="F298" s="39">
        <f>ROUND(0.3,7)</f>
        <v>0.3</v>
      </c>
      <c r="G298" s="39">
        <f>SmtRes!CX89</f>
        <v>1.3320000000000001</v>
      </c>
      <c r="H298" s="41"/>
      <c r="I298" s="40"/>
      <c r="J298" s="41">
        <f>SmtRes!CZ89</f>
        <v>479.56</v>
      </c>
      <c r="K298" s="40"/>
      <c r="L298" s="41">
        <f>SmtRes!DI89</f>
        <v>638.77</v>
      </c>
    </row>
    <row r="299" spans="1:83" ht="15" x14ac:dyDescent="0.2">
      <c r="A299" s="36"/>
      <c r="B299" s="39">
        <v>2</v>
      </c>
      <c r="C299" s="36" t="s">
        <v>541</v>
      </c>
      <c r="D299" s="38"/>
      <c r="E299" s="42"/>
      <c r="F299" s="39"/>
      <c r="G299" s="42"/>
      <c r="H299" s="39"/>
      <c r="I299" s="39"/>
      <c r="J299" s="39"/>
      <c r="K299" s="39"/>
      <c r="L299" s="43">
        <f>SUM(L300:L305)-SUMIF(CE300:CE305, 1, L300:L305)</f>
        <v>40.769999999999996</v>
      </c>
    </row>
    <row r="300" spans="1:83" ht="15" x14ac:dyDescent="0.2">
      <c r="A300" s="36"/>
      <c r="B300" s="39"/>
      <c r="C300" s="36" t="s">
        <v>544</v>
      </c>
      <c r="D300" s="38" t="s">
        <v>362</v>
      </c>
      <c r="E300" s="42"/>
      <c r="F300" s="39"/>
      <c r="G300" s="42">
        <f>Source!V107</f>
        <v>3.3119999999999997E-2</v>
      </c>
      <c r="H300" s="39"/>
      <c r="I300" s="39"/>
      <c r="J300" s="39"/>
      <c r="K300" s="39"/>
      <c r="L300" s="43">
        <f>SUMIF(CE301:CE305, 1, L301:L305)</f>
        <v>19.03</v>
      </c>
      <c r="CE300">
        <v>1</v>
      </c>
    </row>
    <row r="301" spans="1:83" ht="28.5" x14ac:dyDescent="0.2">
      <c r="A301" s="37"/>
      <c r="B301" s="37" t="s">
        <v>402</v>
      </c>
      <c r="C301" s="37" t="s">
        <v>404</v>
      </c>
      <c r="D301" s="38" t="s">
        <v>368</v>
      </c>
      <c r="E301" s="39">
        <v>0.23</v>
      </c>
      <c r="F301" s="39">
        <f>ROUND(0.3,7)</f>
        <v>0.3</v>
      </c>
      <c r="G301" s="39">
        <f>SmtRes!CX91</f>
        <v>1.6559999999999998E-2</v>
      </c>
      <c r="H301" s="41"/>
      <c r="I301" s="40"/>
      <c r="J301" s="41">
        <f>SmtRes!CZ91</f>
        <v>1551.19</v>
      </c>
      <c r="K301" s="40"/>
      <c r="L301" s="41">
        <f>SmtRes!DG91</f>
        <v>25.69</v>
      </c>
    </row>
    <row r="302" spans="1:83" ht="14.25" x14ac:dyDescent="0.2">
      <c r="A302" s="37"/>
      <c r="B302" s="37" t="s">
        <v>405</v>
      </c>
      <c r="C302" s="37" t="s">
        <v>583</v>
      </c>
      <c r="D302" s="38" t="s">
        <v>362</v>
      </c>
      <c r="E302" s="39">
        <f>SmtRes!DO91*SmtRes!AT91</f>
        <v>0.23</v>
      </c>
      <c r="F302" s="39">
        <f>ROUND(0.3,7)</f>
        <v>0.3</v>
      </c>
      <c r="G302" s="39">
        <f>SmtRes!DO91*SmtRes!CX91</f>
        <v>1.6559999999999998E-2</v>
      </c>
      <c r="H302" s="41"/>
      <c r="I302" s="40"/>
      <c r="J302" s="41">
        <f>ROUND(SmtRes!AG91/SmtRes!DO91, 2)</f>
        <v>658.94</v>
      </c>
      <c r="K302" s="40"/>
      <c r="L302" s="41">
        <f>SmtRes!DH91</f>
        <v>10.91</v>
      </c>
      <c r="CE302">
        <v>1</v>
      </c>
    </row>
    <row r="303" spans="1:83" ht="28.5" x14ac:dyDescent="0.2">
      <c r="A303" s="37"/>
      <c r="B303" s="37" t="s">
        <v>373</v>
      </c>
      <c r="C303" s="37" t="s">
        <v>375</v>
      </c>
      <c r="D303" s="38" t="s">
        <v>368</v>
      </c>
      <c r="E303" s="39">
        <v>0.23</v>
      </c>
      <c r="F303" s="39">
        <f>ROUND(0.3,7)</f>
        <v>0.3</v>
      </c>
      <c r="G303" s="39">
        <f>SmtRes!CX92</f>
        <v>1.6559999999999998E-2</v>
      </c>
      <c r="H303" s="41">
        <f>SmtRes!CZ92</f>
        <v>477.92</v>
      </c>
      <c r="I303" s="40">
        <f>SmtRes!AJ92</f>
        <v>1.21</v>
      </c>
      <c r="J303" s="41">
        <f>ROUND(H303*I303, 2)</f>
        <v>578.28</v>
      </c>
      <c r="K303" s="40"/>
      <c r="L303" s="41">
        <f>SmtRes!DG92</f>
        <v>9.58</v>
      </c>
    </row>
    <row r="304" spans="1:83" ht="14.25" x14ac:dyDescent="0.2">
      <c r="A304" s="37"/>
      <c r="B304" s="37" t="s">
        <v>376</v>
      </c>
      <c r="C304" s="37" t="s">
        <v>543</v>
      </c>
      <c r="D304" s="38" t="s">
        <v>362</v>
      </c>
      <c r="E304" s="39">
        <f>SmtRes!DO92*SmtRes!AT92</f>
        <v>0.23</v>
      </c>
      <c r="F304" s="39">
        <f>ROUND(0.3,7)</f>
        <v>0.3</v>
      </c>
      <c r="G304" s="39">
        <f>SmtRes!DO92*SmtRes!CX92</f>
        <v>1.6559999999999998E-2</v>
      </c>
      <c r="H304" s="41"/>
      <c r="I304" s="40"/>
      <c r="J304" s="41">
        <f>ROUND(SmtRes!AG92/SmtRes!DO92, 2)</f>
        <v>490.55</v>
      </c>
      <c r="K304" s="40"/>
      <c r="L304" s="41">
        <f>SmtRes!DH92</f>
        <v>8.1199999999999992</v>
      </c>
      <c r="CE304">
        <v>1</v>
      </c>
    </row>
    <row r="305" spans="1:82" ht="28.5" x14ac:dyDescent="0.2">
      <c r="A305" s="37"/>
      <c r="B305" s="37" t="s">
        <v>433</v>
      </c>
      <c r="C305" s="37" t="s">
        <v>435</v>
      </c>
      <c r="D305" s="38" t="s">
        <v>368</v>
      </c>
      <c r="E305" s="39">
        <v>2.9</v>
      </c>
      <c r="F305" s="39">
        <f>ROUND(0.3,7)</f>
        <v>0.3</v>
      </c>
      <c r="G305" s="39">
        <f>SmtRes!CX93</f>
        <v>0.20880000000000001</v>
      </c>
      <c r="H305" s="41"/>
      <c r="I305" s="40"/>
      <c r="J305" s="41">
        <f>SmtRes!CZ93</f>
        <v>26.32</v>
      </c>
      <c r="K305" s="40"/>
      <c r="L305" s="41">
        <f>SmtRes!DG93</f>
        <v>5.5</v>
      </c>
    </row>
    <row r="306" spans="1:82" ht="15" x14ac:dyDescent="0.2">
      <c r="A306" s="36"/>
      <c r="B306" s="39">
        <v>4</v>
      </c>
      <c r="C306" s="36" t="s">
        <v>545</v>
      </c>
      <c r="D306" s="38"/>
      <c r="E306" s="42"/>
      <c r="F306" s="39"/>
      <c r="G306" s="42"/>
      <c r="H306" s="39"/>
      <c r="I306" s="39"/>
      <c r="J306" s="39"/>
      <c r="K306" s="39"/>
      <c r="L306" s="43">
        <f>SUM(L307:L309)-SUMIF(CE307:CE309, 1, L307:L309)</f>
        <v>0</v>
      </c>
    </row>
    <row r="307" spans="1:82" ht="42.75" x14ac:dyDescent="0.2">
      <c r="A307" s="37"/>
      <c r="B307" s="37" t="s">
        <v>440</v>
      </c>
      <c r="C307" s="37" t="s">
        <v>442</v>
      </c>
      <c r="D307" s="38" t="s">
        <v>380</v>
      </c>
      <c r="E307" s="39">
        <v>1.3</v>
      </c>
      <c r="F307" s="39">
        <f>ROUND(0,7)</f>
        <v>0</v>
      </c>
      <c r="G307" s="39">
        <f>SmtRes!CX94</f>
        <v>0</v>
      </c>
      <c r="H307" s="41">
        <f>SmtRes!CZ94</f>
        <v>155.63</v>
      </c>
      <c r="I307" s="40">
        <f>SmtRes!AI94</f>
        <v>0.95</v>
      </c>
      <c r="J307" s="41">
        <f>ROUND(H307*I307, 2)</f>
        <v>147.85</v>
      </c>
      <c r="K307" s="40"/>
      <c r="L307" s="41">
        <f>SmtRes!DF94</f>
        <v>0</v>
      </c>
    </row>
    <row r="308" spans="1:82" ht="42.75" x14ac:dyDescent="0.2">
      <c r="A308" s="37"/>
      <c r="B308" s="37" t="s">
        <v>474</v>
      </c>
      <c r="C308" s="37" t="s">
        <v>476</v>
      </c>
      <c r="D308" s="38" t="s">
        <v>163</v>
      </c>
      <c r="E308" s="39">
        <v>4.0000000000000001E-3</v>
      </c>
      <c r="F308" s="39">
        <f>ROUND(0,7)</f>
        <v>0</v>
      </c>
      <c r="G308" s="39">
        <f>SmtRes!CX95</f>
        <v>0</v>
      </c>
      <c r="H308" s="41">
        <f>SmtRes!CZ95</f>
        <v>71131.5</v>
      </c>
      <c r="I308" s="40">
        <f>SmtRes!AI95</f>
        <v>0.86</v>
      </c>
      <c r="J308" s="41">
        <f>ROUND(H308*I308, 2)</f>
        <v>61173.09</v>
      </c>
      <c r="K308" s="40"/>
      <c r="L308" s="41">
        <f>SmtRes!DF95</f>
        <v>0</v>
      </c>
    </row>
    <row r="309" spans="1:82" ht="42.75" x14ac:dyDescent="0.2">
      <c r="A309" s="37"/>
      <c r="B309" s="37" t="s">
        <v>471</v>
      </c>
      <c r="C309" s="44" t="s">
        <v>473</v>
      </c>
      <c r="D309" s="45" t="s">
        <v>380</v>
      </c>
      <c r="E309" s="46">
        <v>2.2999999999999998</v>
      </c>
      <c r="F309" s="46">
        <f>ROUND(0,7)</f>
        <v>0</v>
      </c>
      <c r="G309" s="46">
        <f>SmtRes!CX96</f>
        <v>0</v>
      </c>
      <c r="H309" s="47">
        <f>SmtRes!CZ96</f>
        <v>911.56</v>
      </c>
      <c r="I309" s="48">
        <f>SmtRes!AI96</f>
        <v>1.23</v>
      </c>
      <c r="J309" s="47">
        <f>ROUND(H309*I309, 2)</f>
        <v>1121.22</v>
      </c>
      <c r="K309" s="48"/>
      <c r="L309" s="47">
        <f>SmtRes!DF96</f>
        <v>0</v>
      </c>
    </row>
    <row r="310" spans="1:82" ht="15" x14ac:dyDescent="0.2">
      <c r="A310" s="37"/>
      <c r="B310" s="37"/>
      <c r="C310" s="50" t="s">
        <v>546</v>
      </c>
      <c r="D310" s="38"/>
      <c r="E310" s="39"/>
      <c r="F310" s="39"/>
      <c r="G310" s="39"/>
      <c r="H310" s="41"/>
      <c r="I310" s="40"/>
      <c r="J310" s="41"/>
      <c r="K310" s="40"/>
      <c r="L310" s="41">
        <f>L297+L299+L300+L306</f>
        <v>698.56999999999994</v>
      </c>
    </row>
    <row r="311" spans="1:82" ht="14.25" x14ac:dyDescent="0.2">
      <c r="A311" s="37"/>
      <c r="B311" s="37"/>
      <c r="C311" s="37" t="s">
        <v>547</v>
      </c>
      <c r="D311" s="38"/>
      <c r="E311" s="39"/>
      <c r="F311" s="39"/>
      <c r="G311" s="39"/>
      <c r="H311" s="41"/>
      <c r="I311" s="40"/>
      <c r="J311" s="41"/>
      <c r="K311" s="40"/>
      <c r="L311" s="41">
        <f>SUM(AR294:AR314)+SUM(AS294:AS314)+SUM(AT294:AT314)+SUM(AU294:AU314)+SUM(AV294:AV314)</f>
        <v>657.8</v>
      </c>
    </row>
    <row r="312" spans="1:82" ht="28.5" x14ac:dyDescent="0.2">
      <c r="A312" s="37"/>
      <c r="B312" s="37" t="s">
        <v>106</v>
      </c>
      <c r="C312" s="37" t="s">
        <v>584</v>
      </c>
      <c r="D312" s="38" t="s">
        <v>414</v>
      </c>
      <c r="E312" s="39">
        <f>Source!BZ107</f>
        <v>97</v>
      </c>
      <c r="F312" s="39"/>
      <c r="G312" s="39">
        <f>Source!AT107</f>
        <v>97</v>
      </c>
      <c r="H312" s="41"/>
      <c r="I312" s="40"/>
      <c r="J312" s="41"/>
      <c r="K312" s="40"/>
      <c r="L312" s="41">
        <f>SUM(AZ294:AZ314)</f>
        <v>638.07000000000005</v>
      </c>
    </row>
    <row r="313" spans="1:82" ht="28.5" x14ac:dyDescent="0.2">
      <c r="A313" s="44"/>
      <c r="B313" s="44" t="s">
        <v>107</v>
      </c>
      <c r="C313" s="44" t="s">
        <v>585</v>
      </c>
      <c r="D313" s="45" t="s">
        <v>414</v>
      </c>
      <c r="E313" s="46">
        <f>Source!CA107</f>
        <v>51</v>
      </c>
      <c r="F313" s="46"/>
      <c r="G313" s="46">
        <f>Source!AU107</f>
        <v>51</v>
      </c>
      <c r="H313" s="47"/>
      <c r="I313" s="48"/>
      <c r="J313" s="47"/>
      <c r="K313" s="48"/>
      <c r="L313" s="47">
        <f>SUM(BA294:BA314)</f>
        <v>335.48</v>
      </c>
    </row>
    <row r="314" spans="1:82" ht="15" x14ac:dyDescent="0.2">
      <c r="C314" s="82" t="s">
        <v>550</v>
      </c>
      <c r="D314" s="82"/>
      <c r="E314" s="82"/>
      <c r="F314" s="82"/>
      <c r="G314" s="82"/>
      <c r="H314" s="82"/>
      <c r="I314" s="83">
        <f>K314/E294</f>
        <v>6967.166666666667</v>
      </c>
      <c r="J314" s="83"/>
      <c r="K314" s="83">
        <f>L297+L299+L306+L312+L313+L300</f>
        <v>1672.1200000000001</v>
      </c>
      <c r="L314" s="83"/>
      <c r="AD314">
        <f>ROUND((Source!AT107/100)*((ROUND(SUMIF(SmtRes!AQ89:'SmtRes'!AQ97,"=1",SmtRes!AD89:'SmtRes'!AD97)*Source!I107, 2)+ROUND(SUMIF(SmtRes!AQ89:'SmtRes'!AQ97,"=1",SmtRes!AC89:'SmtRes'!AC97)*Source!I107, 2))), 2)</f>
        <v>379.24</v>
      </c>
      <c r="AE314">
        <f>ROUND((Source!AU107/100)*((ROUND(SUMIF(SmtRes!AQ89:'SmtRes'!AQ97,"=1",SmtRes!AD89:'SmtRes'!AD97)*Source!I107, 2)+ROUND(SUMIF(SmtRes!AQ89:'SmtRes'!AQ97,"=1",SmtRes!AC89:'SmtRes'!AC97)*Source!I107, 2))), 2)</f>
        <v>199.39</v>
      </c>
      <c r="AN314" s="49">
        <f>L297+L299+L306+L312+L313+L300</f>
        <v>1672.1200000000001</v>
      </c>
      <c r="AO314" s="49">
        <f>L299</f>
        <v>40.769999999999996</v>
      </c>
      <c r="AQ314" t="s">
        <v>551</v>
      </c>
      <c r="AR314" s="49">
        <f>L297</f>
        <v>638.77</v>
      </c>
      <c r="AT314" s="49">
        <f>L300</f>
        <v>19.03</v>
      </c>
      <c r="AV314" t="s">
        <v>551</v>
      </c>
      <c r="AW314" s="49">
        <f>L306</f>
        <v>0</v>
      </c>
      <c r="AZ314">
        <f>Source!X107</f>
        <v>638.07000000000005</v>
      </c>
      <c r="BA314">
        <f>Source!Y107</f>
        <v>335.48</v>
      </c>
      <c r="CD314">
        <v>2</v>
      </c>
    </row>
    <row r="316" spans="1:82" ht="15" x14ac:dyDescent="0.2">
      <c r="A316" s="54"/>
      <c r="B316" s="55"/>
      <c r="C316" s="80" t="s">
        <v>554</v>
      </c>
      <c r="D316" s="80"/>
      <c r="E316" s="80"/>
      <c r="F316" s="80"/>
      <c r="G316" s="80"/>
      <c r="H316" s="80"/>
      <c r="I316" s="43"/>
      <c r="J316" s="54"/>
      <c r="K316" s="56"/>
      <c r="L316" s="43">
        <f>L318+L319+L325+L329</f>
        <v>108775.38</v>
      </c>
    </row>
    <row r="317" spans="1:82" ht="14.25" x14ac:dyDescent="0.2">
      <c r="A317" s="51"/>
      <c r="B317" s="53"/>
      <c r="C317" s="79" t="s">
        <v>555</v>
      </c>
      <c r="D317" s="75"/>
      <c r="E317" s="75"/>
      <c r="F317" s="75"/>
      <c r="G317" s="75"/>
      <c r="H317" s="75"/>
      <c r="I317" s="41"/>
      <c r="J317" s="51"/>
      <c r="K317" s="39"/>
      <c r="L317" s="41"/>
    </row>
    <row r="318" spans="1:82" ht="14.25" x14ac:dyDescent="0.2">
      <c r="A318" s="51"/>
      <c r="B318" s="53"/>
      <c r="C318" s="75" t="s">
        <v>556</v>
      </c>
      <c r="D318" s="75"/>
      <c r="E318" s="75"/>
      <c r="F318" s="75"/>
      <c r="G318" s="75"/>
      <c r="H318" s="75"/>
      <c r="I318" s="41"/>
      <c r="J318" s="51"/>
      <c r="K318" s="39"/>
      <c r="L318" s="41">
        <f>SUM(AR146:AR314)</f>
        <v>64386.44000000001</v>
      </c>
    </row>
    <row r="319" spans="1:82" ht="14.25" hidden="1" x14ac:dyDescent="0.2">
      <c r="A319" s="51"/>
      <c r="B319" s="53"/>
      <c r="C319" s="75" t="s">
        <v>557</v>
      </c>
      <c r="D319" s="75"/>
      <c r="E319" s="75"/>
      <c r="F319" s="75"/>
      <c r="G319" s="75"/>
      <c r="H319" s="75"/>
      <c r="I319" s="41"/>
      <c r="J319" s="51"/>
      <c r="K319" s="39"/>
      <c r="L319" s="41">
        <f>L321+L324+L323</f>
        <v>44388.94</v>
      </c>
    </row>
    <row r="320" spans="1:82" ht="14.25" hidden="1" x14ac:dyDescent="0.2">
      <c r="A320" s="51"/>
      <c r="B320" s="53"/>
      <c r="C320" s="79" t="s">
        <v>558</v>
      </c>
      <c r="D320" s="75"/>
      <c r="E320" s="75"/>
      <c r="F320" s="75"/>
      <c r="G320" s="75"/>
      <c r="H320" s="75"/>
      <c r="I320" s="41"/>
      <c r="J320" s="51"/>
      <c r="K320" s="39"/>
      <c r="L320" s="41"/>
    </row>
    <row r="321" spans="1:12" ht="14.25" x14ac:dyDescent="0.2">
      <c r="A321" s="51"/>
      <c r="B321" s="53"/>
      <c r="C321" s="75" t="s">
        <v>557</v>
      </c>
      <c r="D321" s="75"/>
      <c r="E321" s="75"/>
      <c r="F321" s="75"/>
      <c r="G321" s="75"/>
      <c r="H321" s="75"/>
      <c r="I321" s="41"/>
      <c r="J321" s="51"/>
      <c r="K321" s="39"/>
      <c r="L321" s="41">
        <f>SUM(AO146:AO314)</f>
        <v>32030.45</v>
      </c>
    </row>
    <row r="322" spans="1:12" ht="14.25" hidden="1" x14ac:dyDescent="0.2">
      <c r="A322" s="51"/>
      <c r="B322" s="53"/>
      <c r="C322" s="79" t="s">
        <v>559</v>
      </c>
      <c r="D322" s="75"/>
      <c r="E322" s="75"/>
      <c r="F322" s="75"/>
      <c r="G322" s="75"/>
      <c r="H322" s="75"/>
      <c r="I322" s="41"/>
      <c r="J322" s="51"/>
      <c r="K322" s="39"/>
      <c r="L322" s="41"/>
    </row>
    <row r="323" spans="1:12" ht="14.25" x14ac:dyDescent="0.2">
      <c r="A323" s="51"/>
      <c r="B323" s="53"/>
      <c r="C323" s="75" t="s">
        <v>579</v>
      </c>
      <c r="D323" s="75"/>
      <c r="E323" s="75"/>
      <c r="F323" s="75"/>
      <c r="G323" s="75"/>
      <c r="H323" s="75"/>
      <c r="I323" s="41"/>
      <c r="J323" s="51"/>
      <c r="K323" s="39"/>
      <c r="L323" s="41">
        <f>SUM(AT146:AT314)</f>
        <v>12358.49</v>
      </c>
    </row>
    <row r="324" spans="1:12" ht="14.25" hidden="1" x14ac:dyDescent="0.2">
      <c r="A324" s="51"/>
      <c r="B324" s="53"/>
      <c r="C324" s="75" t="s">
        <v>560</v>
      </c>
      <c r="D324" s="75"/>
      <c r="E324" s="75"/>
      <c r="F324" s="75"/>
      <c r="G324" s="75"/>
      <c r="H324" s="75"/>
      <c r="I324" s="41"/>
      <c r="J324" s="51"/>
      <c r="K324" s="39"/>
      <c r="L324" s="41">
        <f>SUM(AV146:AV314)</f>
        <v>0</v>
      </c>
    </row>
    <row r="325" spans="1:12" ht="14.25" hidden="1" x14ac:dyDescent="0.2">
      <c r="A325" s="51"/>
      <c r="B325" s="53"/>
      <c r="C325" s="75" t="s">
        <v>561</v>
      </c>
      <c r="D325" s="75"/>
      <c r="E325" s="75"/>
      <c r="F325" s="75"/>
      <c r="G325" s="75"/>
      <c r="H325" s="75"/>
      <c r="I325" s="41"/>
      <c r="J325" s="51"/>
      <c r="K325" s="39"/>
      <c r="L325" s="41">
        <f>L327+L328</f>
        <v>0</v>
      </c>
    </row>
    <row r="326" spans="1:12" ht="14.25" hidden="1" x14ac:dyDescent="0.2">
      <c r="A326" s="51"/>
      <c r="B326" s="53"/>
      <c r="C326" s="79" t="s">
        <v>558</v>
      </c>
      <c r="D326" s="75"/>
      <c r="E326" s="75"/>
      <c r="F326" s="75"/>
      <c r="G326" s="75"/>
      <c r="H326" s="75"/>
      <c r="I326" s="41"/>
      <c r="J326" s="51"/>
      <c r="K326" s="39"/>
      <c r="L326" s="41"/>
    </row>
    <row r="327" spans="1:12" ht="14.25" hidden="1" x14ac:dyDescent="0.2">
      <c r="A327" s="51"/>
      <c r="B327" s="53"/>
      <c r="C327" s="75" t="s">
        <v>562</v>
      </c>
      <c r="D327" s="75"/>
      <c r="E327" s="75"/>
      <c r="F327" s="75"/>
      <c r="G327" s="75"/>
      <c r="H327" s="75"/>
      <c r="I327" s="41"/>
      <c r="J327" s="51"/>
      <c r="K327" s="39"/>
      <c r="L327" s="41">
        <f>SUM(AW146:AW314)-SUM(BK146:BK314)</f>
        <v>0</v>
      </c>
    </row>
    <row r="328" spans="1:12" ht="14.25" hidden="1" x14ac:dyDescent="0.2">
      <c r="A328" s="51"/>
      <c r="B328" s="53"/>
      <c r="C328" s="75" t="s">
        <v>563</v>
      </c>
      <c r="D328" s="75"/>
      <c r="E328" s="75"/>
      <c r="F328" s="75"/>
      <c r="G328" s="75"/>
      <c r="H328" s="75"/>
      <c r="I328" s="41"/>
      <c r="J328" s="51"/>
      <c r="K328" s="39"/>
      <c r="L328" s="41">
        <f>SUM(BC146:BC314)</f>
        <v>0</v>
      </c>
    </row>
    <row r="329" spans="1:12" ht="14.25" hidden="1" x14ac:dyDescent="0.2">
      <c r="A329" s="51"/>
      <c r="B329" s="53"/>
      <c r="C329" s="75" t="s">
        <v>564</v>
      </c>
      <c r="D329" s="75"/>
      <c r="E329" s="75"/>
      <c r="F329" s="75"/>
      <c r="G329" s="75"/>
      <c r="H329" s="75"/>
      <c r="I329" s="41"/>
      <c r="J329" s="51"/>
      <c r="K329" s="39"/>
      <c r="L329" s="41">
        <f>SUM(BB146:BB314)</f>
        <v>0</v>
      </c>
    </row>
    <row r="330" spans="1:12" ht="14.25" x14ac:dyDescent="0.2">
      <c r="A330" s="51"/>
      <c r="B330" s="53"/>
      <c r="C330" s="75" t="s">
        <v>565</v>
      </c>
      <c r="D330" s="75"/>
      <c r="E330" s="75"/>
      <c r="F330" s="75"/>
      <c r="G330" s="75"/>
      <c r="H330" s="75"/>
      <c r="I330" s="41"/>
      <c r="J330" s="51"/>
      <c r="K330" s="39"/>
      <c r="L330" s="41">
        <f>SUM(AR146:AR314)+SUM(AT146:AT314)+SUM(AV146:AV314)</f>
        <v>76744.930000000008</v>
      </c>
    </row>
    <row r="331" spans="1:12" ht="14.25" x14ac:dyDescent="0.2">
      <c r="A331" s="51"/>
      <c r="B331" s="53"/>
      <c r="C331" s="75" t="s">
        <v>566</v>
      </c>
      <c r="D331" s="75"/>
      <c r="E331" s="75"/>
      <c r="F331" s="75"/>
      <c r="G331" s="75"/>
      <c r="H331" s="75"/>
      <c r="I331" s="41"/>
      <c r="J331" s="51"/>
      <c r="K331" s="39"/>
      <c r="L331" s="41">
        <f>SUM(AZ146:AZ314)</f>
        <v>74442.580000000016</v>
      </c>
    </row>
    <row r="332" spans="1:12" ht="14.25" x14ac:dyDescent="0.2">
      <c r="A332" s="51"/>
      <c r="B332" s="53"/>
      <c r="C332" s="75" t="s">
        <v>567</v>
      </c>
      <c r="D332" s="75"/>
      <c r="E332" s="75"/>
      <c r="F332" s="75"/>
      <c r="G332" s="75"/>
      <c r="H332" s="75"/>
      <c r="I332" s="41"/>
      <c r="J332" s="51"/>
      <c r="K332" s="39"/>
      <c r="L332" s="41">
        <f>SUM(BA146:BA314)</f>
        <v>39139.910000000003</v>
      </c>
    </row>
    <row r="333" spans="1:12" ht="14.25" hidden="1" x14ac:dyDescent="0.2">
      <c r="A333" s="51"/>
      <c r="B333" s="53"/>
      <c r="C333" s="75" t="s">
        <v>568</v>
      </c>
      <c r="D333" s="75"/>
      <c r="E333" s="75"/>
      <c r="F333" s="75"/>
      <c r="G333" s="75"/>
      <c r="H333" s="75"/>
      <c r="I333" s="41"/>
      <c r="J333" s="51"/>
      <c r="K333" s="39"/>
      <c r="L333" s="41">
        <f>L335+L336</f>
        <v>0</v>
      </c>
    </row>
    <row r="334" spans="1:12" ht="14.25" hidden="1" x14ac:dyDescent="0.2">
      <c r="A334" s="51"/>
      <c r="B334" s="53"/>
      <c r="C334" s="79" t="s">
        <v>555</v>
      </c>
      <c r="D334" s="75"/>
      <c r="E334" s="75"/>
      <c r="F334" s="75"/>
      <c r="G334" s="75"/>
      <c r="H334" s="75"/>
      <c r="I334" s="41"/>
      <c r="J334" s="51"/>
      <c r="K334" s="39"/>
      <c r="L334" s="41"/>
    </row>
    <row r="335" spans="1:12" ht="14.25" hidden="1" x14ac:dyDescent="0.2">
      <c r="A335" s="51"/>
      <c r="B335" s="53"/>
      <c r="C335" s="75" t="s">
        <v>569</v>
      </c>
      <c r="D335" s="75"/>
      <c r="E335" s="75"/>
      <c r="F335" s="75"/>
      <c r="G335" s="75"/>
      <c r="H335" s="75"/>
      <c r="I335" s="41"/>
      <c r="J335" s="51"/>
      <c r="K335" s="39"/>
      <c r="L335" s="41">
        <f>SUM(BK146:BK314)</f>
        <v>0</v>
      </c>
    </row>
    <row r="336" spans="1:12" ht="14.25" hidden="1" x14ac:dyDescent="0.2">
      <c r="A336" s="51"/>
      <c r="B336" s="53"/>
      <c r="C336" s="75" t="s">
        <v>570</v>
      </c>
      <c r="D336" s="75"/>
      <c r="E336" s="75"/>
      <c r="F336" s="75"/>
      <c r="G336" s="75"/>
      <c r="H336" s="75"/>
      <c r="I336" s="41"/>
      <c r="J336" s="51"/>
      <c r="K336" s="39"/>
      <c r="L336" s="41">
        <f>SUM(BD146:BD314)</f>
        <v>0</v>
      </c>
    </row>
    <row r="337" spans="1:83" ht="14.25" hidden="1" x14ac:dyDescent="0.2">
      <c r="A337" s="51"/>
      <c r="B337" s="53"/>
      <c r="C337" s="75" t="s">
        <v>571</v>
      </c>
      <c r="D337" s="75"/>
      <c r="E337" s="75"/>
      <c r="F337" s="75"/>
      <c r="G337" s="75"/>
      <c r="H337" s="75"/>
      <c r="I337" s="41"/>
      <c r="J337" s="51"/>
      <c r="K337" s="39"/>
      <c r="L337" s="41"/>
    </row>
    <row r="338" spans="1:83" ht="14.25" hidden="1" x14ac:dyDescent="0.2">
      <c r="A338" s="51"/>
      <c r="B338" s="53"/>
      <c r="C338" s="75" t="s">
        <v>572</v>
      </c>
      <c r="D338" s="75"/>
      <c r="E338" s="75"/>
      <c r="F338" s="75"/>
      <c r="G338" s="75"/>
      <c r="H338" s="75"/>
      <c r="I338" s="41"/>
      <c r="J338" s="51"/>
      <c r="K338" s="39"/>
      <c r="L338" s="41">
        <f>SUM(BO146:BO314)</f>
        <v>0</v>
      </c>
    </row>
    <row r="339" spans="1:83" ht="15" x14ac:dyDescent="0.2">
      <c r="A339" s="54"/>
      <c r="B339" s="55"/>
      <c r="C339" s="80" t="s">
        <v>573</v>
      </c>
      <c r="D339" s="80"/>
      <c r="E339" s="80"/>
      <c r="F339" s="80"/>
      <c r="G339" s="80"/>
      <c r="H339" s="80"/>
      <c r="I339" s="43"/>
      <c r="J339" s="54"/>
      <c r="K339" s="56"/>
      <c r="L339" s="43">
        <f>L316+L331+L332+L333+L337+L338</f>
        <v>222357.87000000002</v>
      </c>
    </row>
    <row r="340" spans="1:83" ht="14.25" x14ac:dyDescent="0.2">
      <c r="A340" s="51"/>
      <c r="B340" s="53"/>
      <c r="C340" s="79" t="s">
        <v>574</v>
      </c>
      <c r="D340" s="75"/>
      <c r="E340" s="75"/>
      <c r="F340" s="75"/>
      <c r="G340" s="75"/>
      <c r="H340" s="75"/>
      <c r="I340" s="41"/>
      <c r="J340" s="51"/>
      <c r="K340" s="39"/>
      <c r="L340" s="41"/>
    </row>
    <row r="341" spans="1:83" ht="14.25" hidden="1" x14ac:dyDescent="0.2">
      <c r="A341" s="51"/>
      <c r="B341" s="53"/>
      <c r="C341" s="75" t="s">
        <v>575</v>
      </c>
      <c r="D341" s="75"/>
      <c r="E341" s="75"/>
      <c r="F341" s="75"/>
      <c r="G341" s="75"/>
      <c r="H341" s="75"/>
      <c r="I341" s="41"/>
      <c r="J341" s="51"/>
      <c r="K341" s="39"/>
      <c r="L341" s="41">
        <f>SUM(AX146:AX314)</f>
        <v>0</v>
      </c>
    </row>
    <row r="342" spans="1:83" ht="14.25" hidden="1" x14ac:dyDescent="0.2">
      <c r="A342" s="51"/>
      <c r="B342" s="53"/>
      <c r="C342" s="75" t="s">
        <v>576</v>
      </c>
      <c r="D342" s="75"/>
      <c r="E342" s="75"/>
      <c r="F342" s="75"/>
      <c r="G342" s="75"/>
      <c r="H342" s="75"/>
      <c r="I342" s="41"/>
      <c r="J342" s="51"/>
      <c r="K342" s="39"/>
      <c r="L342" s="41">
        <f>SUM(AY146:AY314)</f>
        <v>0</v>
      </c>
    </row>
    <row r="343" spans="1:83" ht="14.25" x14ac:dyDescent="0.2">
      <c r="A343" s="51"/>
      <c r="B343" s="53"/>
      <c r="C343" s="75" t="s">
        <v>577</v>
      </c>
      <c r="D343" s="75"/>
      <c r="E343" s="75"/>
      <c r="F343" s="76"/>
      <c r="G343" s="42">
        <f>Source!F131</f>
        <v>130.38900000000001</v>
      </c>
      <c r="H343" s="51"/>
      <c r="I343" s="51"/>
      <c r="J343" s="51"/>
      <c r="K343" s="51"/>
      <c r="L343" s="51"/>
    </row>
    <row r="344" spans="1:83" ht="14.25" x14ac:dyDescent="0.2">
      <c r="A344" s="51"/>
      <c r="B344" s="53"/>
      <c r="C344" s="75" t="s">
        <v>578</v>
      </c>
      <c r="D344" s="75"/>
      <c r="E344" s="75"/>
      <c r="F344" s="76"/>
      <c r="G344" s="42">
        <f>Source!F132</f>
        <v>20.317920000000001</v>
      </c>
      <c r="H344" s="51"/>
      <c r="I344" s="51"/>
      <c r="J344" s="51"/>
      <c r="K344" s="51"/>
      <c r="L344" s="51"/>
    </row>
    <row r="347" spans="1:83" ht="16.5" x14ac:dyDescent="0.2">
      <c r="A347" s="84" t="s">
        <v>594</v>
      </c>
      <c r="B347" s="84"/>
      <c r="C347" s="84"/>
      <c r="D347" s="84"/>
      <c r="E347" s="84"/>
      <c r="F347" s="84"/>
      <c r="G347" s="84"/>
      <c r="H347" s="84"/>
      <c r="I347" s="84"/>
      <c r="J347" s="84"/>
      <c r="K347" s="84"/>
      <c r="L347" s="84"/>
    </row>
    <row r="348" spans="1:83" ht="28.5" x14ac:dyDescent="0.2">
      <c r="A348" s="35" t="s">
        <v>139</v>
      </c>
      <c r="B348" s="37" t="s">
        <v>581</v>
      </c>
      <c r="C348" s="37" t="str">
        <f>Source!G143</f>
        <v>Трансформатор силовой, масляный, масса: до 1 т</v>
      </c>
      <c r="D348" s="38" t="str">
        <f>Source!H143</f>
        <v>ШТ</v>
      </c>
      <c r="E348" s="39">
        <f>Source!K143</f>
        <v>2</v>
      </c>
      <c r="F348" s="39"/>
      <c r="G348" s="39">
        <f>Source!I143</f>
        <v>2</v>
      </c>
      <c r="H348" s="41"/>
      <c r="I348" s="40"/>
      <c r="J348" s="41"/>
      <c r="K348" s="40"/>
      <c r="L348" s="41"/>
    </row>
    <row r="349" spans="1:83" ht="15" x14ac:dyDescent="0.2">
      <c r="A349" s="36"/>
      <c r="B349" s="39">
        <v>1</v>
      </c>
      <c r="C349" s="36" t="s">
        <v>540</v>
      </c>
      <c r="D349" s="38" t="s">
        <v>362</v>
      </c>
      <c r="E349" s="42"/>
      <c r="F349" s="39"/>
      <c r="G349" s="42">
        <f>Source!U143</f>
        <v>39.4</v>
      </c>
      <c r="H349" s="39"/>
      <c r="I349" s="39"/>
      <c r="J349" s="39"/>
      <c r="K349" s="39"/>
      <c r="L349" s="43">
        <f>SUM(L350:L350)-SUMIF(CE350:CE350, 1, L350:L350)</f>
        <v>19327.669999999998</v>
      </c>
    </row>
    <row r="350" spans="1:83" ht="14.25" x14ac:dyDescent="0.2">
      <c r="A350" s="37"/>
      <c r="B350" s="37" t="s">
        <v>400</v>
      </c>
      <c r="C350" s="37" t="s">
        <v>401</v>
      </c>
      <c r="D350" s="38" t="s">
        <v>362</v>
      </c>
      <c r="E350" s="39">
        <v>19.7</v>
      </c>
      <c r="F350" s="39"/>
      <c r="G350" s="39">
        <f>SmtRes!CX98</f>
        <v>39.4</v>
      </c>
      <c r="H350" s="41"/>
      <c r="I350" s="40"/>
      <c r="J350" s="41">
        <f>SmtRes!CZ98</f>
        <v>490.55</v>
      </c>
      <c r="K350" s="40"/>
      <c r="L350" s="41">
        <f>SmtRes!DI98</f>
        <v>19327.669999999998</v>
      </c>
    </row>
    <row r="351" spans="1:83" ht="15" x14ac:dyDescent="0.2">
      <c r="A351" s="36"/>
      <c r="B351" s="39">
        <v>2</v>
      </c>
      <c r="C351" s="36" t="s">
        <v>541</v>
      </c>
      <c r="D351" s="38"/>
      <c r="E351" s="42"/>
      <c r="F351" s="39"/>
      <c r="G351" s="42"/>
      <c r="H351" s="39"/>
      <c r="I351" s="39"/>
      <c r="J351" s="39"/>
      <c r="K351" s="39"/>
      <c r="L351" s="43">
        <f>SUM(L352:L356)-SUMIF(CE352:CE356, 1, L352:L356)</f>
        <v>3925.5699999999997</v>
      </c>
    </row>
    <row r="352" spans="1:83" ht="15" x14ac:dyDescent="0.2">
      <c r="A352" s="36"/>
      <c r="B352" s="39"/>
      <c r="C352" s="36" t="s">
        <v>544</v>
      </c>
      <c r="D352" s="38" t="s">
        <v>362</v>
      </c>
      <c r="E352" s="42"/>
      <c r="F352" s="39"/>
      <c r="G352" s="42">
        <f>Source!V143</f>
        <v>3.76</v>
      </c>
      <c r="H352" s="39"/>
      <c r="I352" s="39"/>
      <c r="J352" s="39"/>
      <c r="K352" s="39"/>
      <c r="L352" s="43">
        <f>SUMIF(CE353:CE356, 1, L353:L356)</f>
        <v>2147.5699999999997</v>
      </c>
      <c r="CE352">
        <v>1</v>
      </c>
    </row>
    <row r="353" spans="1:83" ht="28.5" x14ac:dyDescent="0.2">
      <c r="A353" s="37"/>
      <c r="B353" s="37" t="s">
        <v>402</v>
      </c>
      <c r="C353" s="37" t="s">
        <v>404</v>
      </c>
      <c r="D353" s="38" t="s">
        <v>368</v>
      </c>
      <c r="E353" s="39">
        <v>0.9</v>
      </c>
      <c r="F353" s="39"/>
      <c r="G353" s="39">
        <f>SmtRes!CX100</f>
        <v>1.8</v>
      </c>
      <c r="H353" s="41"/>
      <c r="I353" s="40"/>
      <c r="J353" s="41">
        <f>SmtRes!CZ100</f>
        <v>1551.19</v>
      </c>
      <c r="K353" s="40"/>
      <c r="L353" s="41">
        <f>SmtRes!DG100</f>
        <v>2792.14</v>
      </c>
    </row>
    <row r="354" spans="1:83" ht="14.25" x14ac:dyDescent="0.2">
      <c r="A354" s="37"/>
      <c r="B354" s="37" t="s">
        <v>405</v>
      </c>
      <c r="C354" s="37" t="s">
        <v>583</v>
      </c>
      <c r="D354" s="38" t="s">
        <v>362</v>
      </c>
      <c r="E354" s="39">
        <f>SmtRes!DO100*SmtRes!AT100</f>
        <v>0.9</v>
      </c>
      <c r="F354" s="39"/>
      <c r="G354" s="39">
        <f>SmtRes!DO100*SmtRes!CX100</f>
        <v>1.8</v>
      </c>
      <c r="H354" s="41"/>
      <c r="I354" s="40"/>
      <c r="J354" s="41">
        <f>ROUND(SmtRes!AG100/SmtRes!DO100, 2)</f>
        <v>658.94</v>
      </c>
      <c r="K354" s="40"/>
      <c r="L354" s="41">
        <f>SmtRes!DH100</f>
        <v>1186.0899999999999</v>
      </c>
      <c r="CE354">
        <v>1</v>
      </c>
    </row>
    <row r="355" spans="1:83" ht="28.5" x14ac:dyDescent="0.2">
      <c r="A355" s="37"/>
      <c r="B355" s="37" t="s">
        <v>373</v>
      </c>
      <c r="C355" s="37" t="s">
        <v>375</v>
      </c>
      <c r="D355" s="38" t="s">
        <v>368</v>
      </c>
      <c r="E355" s="39">
        <v>0.98</v>
      </c>
      <c r="F355" s="39"/>
      <c r="G355" s="39">
        <f>SmtRes!CX101</f>
        <v>1.96</v>
      </c>
      <c r="H355" s="41">
        <f>SmtRes!CZ101</f>
        <v>477.92</v>
      </c>
      <c r="I355" s="40">
        <f>SmtRes!AJ101</f>
        <v>1.21</v>
      </c>
      <c r="J355" s="41">
        <f>ROUND(H355*I355, 2)</f>
        <v>578.28</v>
      </c>
      <c r="K355" s="40"/>
      <c r="L355" s="41">
        <f>SmtRes!DG101</f>
        <v>1133.43</v>
      </c>
    </row>
    <row r="356" spans="1:83" ht="14.25" x14ac:dyDescent="0.2">
      <c r="A356" s="37"/>
      <c r="B356" s="37" t="s">
        <v>376</v>
      </c>
      <c r="C356" s="37" t="s">
        <v>543</v>
      </c>
      <c r="D356" s="38" t="s">
        <v>362</v>
      </c>
      <c r="E356" s="39">
        <f>SmtRes!DO101*SmtRes!AT101</f>
        <v>0.98</v>
      </c>
      <c r="F356" s="39"/>
      <c r="G356" s="39">
        <f>SmtRes!DO101*SmtRes!CX101</f>
        <v>1.96</v>
      </c>
      <c r="H356" s="41"/>
      <c r="I356" s="40"/>
      <c r="J356" s="41">
        <f>ROUND(SmtRes!AG101/SmtRes!DO101, 2)</f>
        <v>490.55</v>
      </c>
      <c r="K356" s="40"/>
      <c r="L356" s="41">
        <f>SmtRes!DH101</f>
        <v>961.48</v>
      </c>
      <c r="CE356">
        <v>1</v>
      </c>
    </row>
    <row r="357" spans="1:83" ht="15" x14ac:dyDescent="0.2">
      <c r="A357" s="36"/>
      <c r="B357" s="39">
        <v>4</v>
      </c>
      <c r="C357" s="36" t="s">
        <v>545</v>
      </c>
      <c r="D357" s="38"/>
      <c r="E357" s="42"/>
      <c r="F357" s="39"/>
      <c r="G357" s="42"/>
      <c r="H357" s="39"/>
      <c r="I357" s="39"/>
      <c r="J357" s="39"/>
      <c r="K357" s="39"/>
      <c r="L357" s="43">
        <f>SUM(L358:L359)-SUMIF(CE358:CE359, 1, L358:L359)</f>
        <v>17115.68</v>
      </c>
    </row>
    <row r="358" spans="1:83" ht="14.25" x14ac:dyDescent="0.2">
      <c r="A358" s="37"/>
      <c r="B358" s="37" t="s">
        <v>406</v>
      </c>
      <c r="C358" s="37" t="s">
        <v>408</v>
      </c>
      <c r="D358" s="38" t="s">
        <v>380</v>
      </c>
      <c r="E358" s="39">
        <v>7</v>
      </c>
      <c r="F358" s="39"/>
      <c r="G358" s="39">
        <f>SmtRes!CX102</f>
        <v>14</v>
      </c>
      <c r="H358" s="41">
        <f>SmtRes!CZ102</f>
        <v>176.2</v>
      </c>
      <c r="I358" s="40">
        <f>SmtRes!AI102</f>
        <v>1.39</v>
      </c>
      <c r="J358" s="41">
        <f>ROUND(H358*I358, 2)</f>
        <v>244.92</v>
      </c>
      <c r="K358" s="40"/>
      <c r="L358" s="41">
        <f>SmtRes!DF102</f>
        <v>3428.88</v>
      </c>
    </row>
    <row r="359" spans="1:83" ht="42.75" x14ac:dyDescent="0.2">
      <c r="A359" s="37"/>
      <c r="B359" s="37" t="s">
        <v>409</v>
      </c>
      <c r="C359" s="44" t="s">
        <v>411</v>
      </c>
      <c r="D359" s="45" t="s">
        <v>97</v>
      </c>
      <c r="E359" s="46">
        <v>10</v>
      </c>
      <c r="F359" s="46"/>
      <c r="G359" s="46">
        <f>SmtRes!CX103</f>
        <v>20</v>
      </c>
      <c r="H359" s="47">
        <f>SmtRes!CZ103</f>
        <v>705.5</v>
      </c>
      <c r="I359" s="48">
        <f>SmtRes!AI103</f>
        <v>0.97</v>
      </c>
      <c r="J359" s="47">
        <f>ROUND(H359*I359, 2)</f>
        <v>684.34</v>
      </c>
      <c r="K359" s="48"/>
      <c r="L359" s="47">
        <f>SmtRes!DF103</f>
        <v>13686.8</v>
      </c>
    </row>
    <row r="360" spans="1:83" ht="15" x14ac:dyDescent="0.2">
      <c r="A360" s="37"/>
      <c r="B360" s="37"/>
      <c r="C360" s="50" t="s">
        <v>546</v>
      </c>
      <c r="D360" s="38"/>
      <c r="E360" s="39"/>
      <c r="F360" s="39"/>
      <c r="G360" s="39"/>
      <c r="H360" s="41"/>
      <c r="I360" s="40"/>
      <c r="J360" s="41"/>
      <c r="K360" s="40"/>
      <c r="L360" s="41">
        <f>L349+L351+L352+L357</f>
        <v>42516.49</v>
      </c>
    </row>
    <row r="361" spans="1:83" ht="14.25" x14ac:dyDescent="0.2">
      <c r="A361" s="37"/>
      <c r="B361" s="37"/>
      <c r="C361" s="37" t="s">
        <v>547</v>
      </c>
      <c r="D361" s="38"/>
      <c r="E361" s="39"/>
      <c r="F361" s="39"/>
      <c r="G361" s="39"/>
      <c r="H361" s="41"/>
      <c r="I361" s="40"/>
      <c r="J361" s="41"/>
      <c r="K361" s="40"/>
      <c r="L361" s="41">
        <f>SUM(AR348:AR364)+SUM(AS348:AS364)+SUM(AT348:AT364)+SUM(AU348:AU364)+SUM(AV348:AV364)</f>
        <v>21475.239999999998</v>
      </c>
    </row>
    <row r="362" spans="1:83" ht="28.5" x14ac:dyDescent="0.2">
      <c r="A362" s="37"/>
      <c r="B362" s="37" t="s">
        <v>106</v>
      </c>
      <c r="C362" s="37" t="s">
        <v>584</v>
      </c>
      <c r="D362" s="38" t="s">
        <v>414</v>
      </c>
      <c r="E362" s="39">
        <f>Source!BZ143</f>
        <v>97</v>
      </c>
      <c r="F362" s="39"/>
      <c r="G362" s="39">
        <f>Source!AT143</f>
        <v>97</v>
      </c>
      <c r="H362" s="41"/>
      <c r="I362" s="40"/>
      <c r="J362" s="41"/>
      <c r="K362" s="40"/>
      <c r="L362" s="41">
        <f>SUM(AZ348:AZ364)</f>
        <v>20830.98</v>
      </c>
    </row>
    <row r="363" spans="1:83" ht="28.5" x14ac:dyDescent="0.2">
      <c r="A363" s="44"/>
      <c r="B363" s="44" t="s">
        <v>107</v>
      </c>
      <c r="C363" s="44" t="s">
        <v>585</v>
      </c>
      <c r="D363" s="45" t="s">
        <v>414</v>
      </c>
      <c r="E363" s="46">
        <f>Source!CA143</f>
        <v>51</v>
      </c>
      <c r="F363" s="46"/>
      <c r="G363" s="46">
        <f>Source!AU143</f>
        <v>51</v>
      </c>
      <c r="H363" s="47"/>
      <c r="I363" s="48"/>
      <c r="J363" s="47"/>
      <c r="K363" s="48"/>
      <c r="L363" s="47">
        <f>SUM(BA348:BA364)</f>
        <v>10952.37</v>
      </c>
    </row>
    <row r="364" spans="1:83" ht="15" x14ac:dyDescent="0.2">
      <c r="C364" s="82" t="s">
        <v>550</v>
      </c>
      <c r="D364" s="82"/>
      <c r="E364" s="82"/>
      <c r="F364" s="82"/>
      <c r="G364" s="82"/>
      <c r="H364" s="82"/>
      <c r="I364" s="83">
        <f>K364/E348</f>
        <v>37149.919999999998</v>
      </c>
      <c r="J364" s="83"/>
      <c r="K364" s="83">
        <f>L349+L351+L357+L362+L363+L352</f>
        <v>74299.839999999997</v>
      </c>
      <c r="L364" s="83"/>
      <c r="AD364">
        <f>ROUND((Source!AT143/100)*((ROUND(SUMIF(SmtRes!AQ98:'SmtRes'!AQ103,"=1",SmtRes!AD98:'SmtRes'!AD103)*Source!I143, 2)+ROUND(SUMIF(SmtRes!AQ98:'SmtRes'!AQ103,"=1",SmtRes!AC98:'SmtRes'!AC103)*Source!I143, 2))), 2)</f>
        <v>3181.68</v>
      </c>
      <c r="AE364">
        <f>ROUND((Source!AU143/100)*((ROUND(SUMIF(SmtRes!AQ98:'SmtRes'!AQ103,"=1",SmtRes!AD98:'SmtRes'!AD103)*Source!I143, 2)+ROUND(SUMIF(SmtRes!AQ98:'SmtRes'!AQ103,"=1",SmtRes!AC98:'SmtRes'!AC103)*Source!I143, 2))), 2)</f>
        <v>1672.84</v>
      </c>
      <c r="AN364" s="49">
        <f>L349+L351+L357+L362+L363+L352</f>
        <v>74299.839999999997</v>
      </c>
      <c r="AO364" s="49">
        <f>L351</f>
        <v>3925.5699999999997</v>
      </c>
      <c r="AQ364" t="s">
        <v>551</v>
      </c>
      <c r="AR364" s="49">
        <f>L349</f>
        <v>19327.669999999998</v>
      </c>
      <c r="AT364" s="49">
        <f>L352</f>
        <v>2147.5699999999997</v>
      </c>
      <c r="AV364" t="s">
        <v>551</v>
      </c>
      <c r="AW364" s="49">
        <f>L357</f>
        <v>17115.68</v>
      </c>
      <c r="AZ364">
        <f>Source!X143</f>
        <v>20830.98</v>
      </c>
      <c r="BA364">
        <f>Source!Y143</f>
        <v>10952.37</v>
      </c>
      <c r="CD364">
        <v>2</v>
      </c>
    </row>
    <row r="365" spans="1:83" ht="28.5" x14ac:dyDescent="0.2">
      <c r="A365" s="35" t="s">
        <v>141</v>
      </c>
      <c r="B365" s="37" t="s">
        <v>586</v>
      </c>
      <c r="C365" s="37" t="str">
        <f>Source!G144</f>
        <v>Камера сборных распределительных устройств: с ваккумным выключателем</v>
      </c>
      <c r="D365" s="38" t="str">
        <f>Source!H144</f>
        <v>ШТ</v>
      </c>
      <c r="E365" s="39">
        <f>Source!K144</f>
        <v>6</v>
      </c>
      <c r="F365" s="39"/>
      <c r="G365" s="39">
        <f>Source!I144</f>
        <v>6</v>
      </c>
      <c r="H365" s="41"/>
      <c r="I365" s="40"/>
      <c r="J365" s="41"/>
      <c r="K365" s="40"/>
      <c r="L365" s="41"/>
    </row>
    <row r="366" spans="1:83" ht="15" x14ac:dyDescent="0.2">
      <c r="A366" s="36"/>
      <c r="B366" s="39">
        <v>1</v>
      </c>
      <c r="C366" s="36" t="s">
        <v>540</v>
      </c>
      <c r="D366" s="38" t="s">
        <v>362</v>
      </c>
      <c r="E366" s="42"/>
      <c r="F366" s="39"/>
      <c r="G366" s="42">
        <f>Source!U144</f>
        <v>136.19999999999999</v>
      </c>
      <c r="H366" s="39"/>
      <c r="I366" s="39"/>
      <c r="J366" s="39"/>
      <c r="K366" s="39"/>
      <c r="L366" s="43">
        <f>SUM(L367:L367)-SUMIF(CE367:CE367, 1, L367:L367)</f>
        <v>66812.91</v>
      </c>
    </row>
    <row r="367" spans="1:83" ht="14.25" x14ac:dyDescent="0.2">
      <c r="A367" s="37"/>
      <c r="B367" s="37" t="s">
        <v>400</v>
      </c>
      <c r="C367" s="37" t="s">
        <v>401</v>
      </c>
      <c r="D367" s="38" t="s">
        <v>362</v>
      </c>
      <c r="E367" s="39">
        <v>22.7</v>
      </c>
      <c r="F367" s="39"/>
      <c r="G367" s="39">
        <f>SmtRes!CX104</f>
        <v>136.19999999999999</v>
      </c>
      <c r="H367" s="41"/>
      <c r="I367" s="40"/>
      <c r="J367" s="41">
        <f>SmtRes!CZ104</f>
        <v>490.55</v>
      </c>
      <c r="K367" s="40"/>
      <c r="L367" s="41">
        <f>SmtRes!DI104</f>
        <v>66812.91</v>
      </c>
    </row>
    <row r="368" spans="1:83" ht="15" x14ac:dyDescent="0.2">
      <c r="A368" s="36"/>
      <c r="B368" s="39">
        <v>2</v>
      </c>
      <c r="C368" s="36" t="s">
        <v>541</v>
      </c>
      <c r="D368" s="38"/>
      <c r="E368" s="42"/>
      <c r="F368" s="39"/>
      <c r="G368" s="42"/>
      <c r="H368" s="39"/>
      <c r="I368" s="39"/>
      <c r="J368" s="39"/>
      <c r="K368" s="39"/>
      <c r="L368" s="43">
        <f>SUM(L369:L373)-SUMIF(CE369:CE373, 1, L369:L373)</f>
        <v>12776.82</v>
      </c>
    </row>
    <row r="369" spans="1:83" ht="15" x14ac:dyDescent="0.2">
      <c r="A369" s="36"/>
      <c r="B369" s="39"/>
      <c r="C369" s="36" t="s">
        <v>544</v>
      </c>
      <c r="D369" s="38" t="s">
        <v>362</v>
      </c>
      <c r="E369" s="42"/>
      <c r="F369" s="39"/>
      <c r="G369" s="42">
        <f>Source!V144</f>
        <v>12</v>
      </c>
      <c r="H369" s="39"/>
      <c r="I369" s="39"/>
      <c r="J369" s="39"/>
      <c r="K369" s="39"/>
      <c r="L369" s="43">
        <f>SUMIF(CE370:CE373, 1, L370:L373)</f>
        <v>6896.9400000000005</v>
      </c>
      <c r="CE369">
        <v>1</v>
      </c>
    </row>
    <row r="370" spans="1:83" ht="28.5" x14ac:dyDescent="0.2">
      <c r="A370" s="37"/>
      <c r="B370" s="37" t="s">
        <v>402</v>
      </c>
      <c r="C370" s="37" t="s">
        <v>404</v>
      </c>
      <c r="D370" s="38" t="s">
        <v>368</v>
      </c>
      <c r="E370" s="39">
        <v>1</v>
      </c>
      <c r="F370" s="39"/>
      <c r="G370" s="39">
        <f>SmtRes!CX106</f>
        <v>6</v>
      </c>
      <c r="H370" s="41"/>
      <c r="I370" s="40"/>
      <c r="J370" s="41">
        <f>SmtRes!CZ106</f>
        <v>1551.19</v>
      </c>
      <c r="K370" s="40"/>
      <c r="L370" s="41">
        <f>SmtRes!DG106</f>
        <v>9307.14</v>
      </c>
    </row>
    <row r="371" spans="1:83" ht="14.25" x14ac:dyDescent="0.2">
      <c r="A371" s="37"/>
      <c r="B371" s="37" t="s">
        <v>405</v>
      </c>
      <c r="C371" s="37" t="s">
        <v>583</v>
      </c>
      <c r="D371" s="38" t="s">
        <v>362</v>
      </c>
      <c r="E371" s="39">
        <f>SmtRes!DO106*SmtRes!AT106</f>
        <v>1</v>
      </c>
      <c r="F371" s="39"/>
      <c r="G371" s="39">
        <f>SmtRes!DO106*SmtRes!CX106</f>
        <v>6</v>
      </c>
      <c r="H371" s="41"/>
      <c r="I371" s="40"/>
      <c r="J371" s="41">
        <f>ROUND(SmtRes!AG106/SmtRes!DO106, 2)</f>
        <v>658.94</v>
      </c>
      <c r="K371" s="40"/>
      <c r="L371" s="41">
        <f>SmtRes!DH106</f>
        <v>3953.64</v>
      </c>
      <c r="CE371">
        <v>1</v>
      </c>
    </row>
    <row r="372" spans="1:83" ht="28.5" x14ac:dyDescent="0.2">
      <c r="A372" s="37"/>
      <c r="B372" s="37" t="s">
        <v>373</v>
      </c>
      <c r="C372" s="37" t="s">
        <v>375</v>
      </c>
      <c r="D372" s="38" t="s">
        <v>368</v>
      </c>
      <c r="E372" s="39">
        <v>1</v>
      </c>
      <c r="F372" s="39"/>
      <c r="G372" s="39">
        <f>SmtRes!CX107</f>
        <v>6</v>
      </c>
      <c r="H372" s="41">
        <f>SmtRes!CZ107</f>
        <v>477.92</v>
      </c>
      <c r="I372" s="40">
        <f>SmtRes!AJ107</f>
        <v>1.21</v>
      </c>
      <c r="J372" s="41">
        <f>ROUND(H372*I372, 2)</f>
        <v>578.28</v>
      </c>
      <c r="K372" s="40"/>
      <c r="L372" s="41">
        <f>SmtRes!DG107</f>
        <v>3469.68</v>
      </c>
    </row>
    <row r="373" spans="1:83" ht="14.25" x14ac:dyDescent="0.2">
      <c r="A373" s="37"/>
      <c r="B373" s="37" t="s">
        <v>376</v>
      </c>
      <c r="C373" s="37" t="s">
        <v>543</v>
      </c>
      <c r="D373" s="38" t="s">
        <v>362</v>
      </c>
      <c r="E373" s="39">
        <f>SmtRes!DO107*SmtRes!AT107</f>
        <v>1</v>
      </c>
      <c r="F373" s="39"/>
      <c r="G373" s="39">
        <f>SmtRes!DO107*SmtRes!CX107</f>
        <v>6</v>
      </c>
      <c r="H373" s="41"/>
      <c r="I373" s="40"/>
      <c r="J373" s="41">
        <f>ROUND(SmtRes!AG107/SmtRes!DO107, 2)</f>
        <v>490.55</v>
      </c>
      <c r="K373" s="40"/>
      <c r="L373" s="41">
        <f>SmtRes!DH107</f>
        <v>2943.3</v>
      </c>
      <c r="CE373">
        <v>1</v>
      </c>
    </row>
    <row r="374" spans="1:83" ht="15" x14ac:dyDescent="0.2">
      <c r="A374" s="36"/>
      <c r="B374" s="39">
        <v>4</v>
      </c>
      <c r="C374" s="36" t="s">
        <v>545</v>
      </c>
      <c r="D374" s="38"/>
      <c r="E374" s="42"/>
      <c r="F374" s="39"/>
      <c r="G374" s="42"/>
      <c r="H374" s="39"/>
      <c r="I374" s="39"/>
      <c r="J374" s="39"/>
      <c r="K374" s="39"/>
      <c r="L374" s="43">
        <f>SUM(L375:L377)-SUMIF(CE375:CE377, 1, L375:L377)</f>
        <v>1066.54</v>
      </c>
    </row>
    <row r="375" spans="1:83" ht="14.25" x14ac:dyDescent="0.2">
      <c r="A375" s="37"/>
      <c r="B375" s="37" t="s">
        <v>416</v>
      </c>
      <c r="C375" s="37" t="s">
        <v>418</v>
      </c>
      <c r="D375" s="38" t="s">
        <v>380</v>
      </c>
      <c r="E375" s="39">
        <v>0.42</v>
      </c>
      <c r="F375" s="39"/>
      <c r="G375" s="39">
        <f>SmtRes!CX108</f>
        <v>2.52</v>
      </c>
      <c r="H375" s="41">
        <f>SmtRes!CZ108</f>
        <v>174.93</v>
      </c>
      <c r="I375" s="40">
        <f>SmtRes!AI108</f>
        <v>1.1499999999999999</v>
      </c>
      <c r="J375" s="41">
        <f>ROUND(H375*I375, 2)</f>
        <v>201.17</v>
      </c>
      <c r="K375" s="40"/>
      <c r="L375" s="41">
        <f>SmtRes!DF108</f>
        <v>506.95</v>
      </c>
    </row>
    <row r="376" spans="1:83" ht="28.5" x14ac:dyDescent="0.2">
      <c r="A376" s="37"/>
      <c r="B376" s="37" t="s">
        <v>419</v>
      </c>
      <c r="C376" s="37" t="s">
        <v>421</v>
      </c>
      <c r="D376" s="38" t="s">
        <v>163</v>
      </c>
      <c r="E376" s="39">
        <v>1E-3</v>
      </c>
      <c r="F376" s="39"/>
      <c r="G376" s="39">
        <f>SmtRes!CX109</f>
        <v>6.0000000000000001E-3</v>
      </c>
      <c r="H376" s="41">
        <f>SmtRes!CZ109</f>
        <v>70310.45</v>
      </c>
      <c r="I376" s="40">
        <f>SmtRes!AI109</f>
        <v>0.88</v>
      </c>
      <c r="J376" s="41">
        <f>ROUND(H376*I376, 2)</f>
        <v>61873.2</v>
      </c>
      <c r="K376" s="40"/>
      <c r="L376" s="41">
        <f>SmtRes!DF109</f>
        <v>371.24</v>
      </c>
    </row>
    <row r="377" spans="1:83" ht="28.5" x14ac:dyDescent="0.2">
      <c r="A377" s="37"/>
      <c r="B377" s="37" t="s">
        <v>422</v>
      </c>
      <c r="C377" s="44" t="s">
        <v>424</v>
      </c>
      <c r="D377" s="45" t="s">
        <v>380</v>
      </c>
      <c r="E377" s="46">
        <v>0.3</v>
      </c>
      <c r="F377" s="46"/>
      <c r="G377" s="46">
        <f>SmtRes!CX110</f>
        <v>1.8</v>
      </c>
      <c r="H377" s="47">
        <f>SmtRes!CZ110</f>
        <v>79.88</v>
      </c>
      <c r="I377" s="48">
        <f>SmtRes!AI110</f>
        <v>1.31</v>
      </c>
      <c r="J377" s="47">
        <f>ROUND(H377*I377, 2)</f>
        <v>104.64</v>
      </c>
      <c r="K377" s="48"/>
      <c r="L377" s="47">
        <f>SmtRes!DF110</f>
        <v>188.35</v>
      </c>
    </row>
    <row r="378" spans="1:83" ht="15" x14ac:dyDescent="0.2">
      <c r="A378" s="37"/>
      <c r="B378" s="37"/>
      <c r="C378" s="50" t="s">
        <v>546</v>
      </c>
      <c r="D378" s="38"/>
      <c r="E378" s="39"/>
      <c r="F378" s="39"/>
      <c r="G378" s="39"/>
      <c r="H378" s="41"/>
      <c r="I378" s="40"/>
      <c r="J378" s="41"/>
      <c r="K378" s="40"/>
      <c r="L378" s="41">
        <f>L366+L368+L369+L374</f>
        <v>87553.21</v>
      </c>
    </row>
    <row r="379" spans="1:83" ht="14.25" x14ac:dyDescent="0.2">
      <c r="A379" s="37"/>
      <c r="B379" s="37"/>
      <c r="C379" s="37" t="s">
        <v>547</v>
      </c>
      <c r="D379" s="38"/>
      <c r="E379" s="39"/>
      <c r="F379" s="39"/>
      <c r="G379" s="39"/>
      <c r="H379" s="41"/>
      <c r="I379" s="40"/>
      <c r="J379" s="41"/>
      <c r="K379" s="40"/>
      <c r="L379" s="41">
        <f>SUM(AR365:AR382)+SUM(AS365:AS382)+SUM(AT365:AT382)+SUM(AU365:AU382)+SUM(AV365:AV382)</f>
        <v>73709.850000000006</v>
      </c>
    </row>
    <row r="380" spans="1:83" ht="28.5" x14ac:dyDescent="0.2">
      <c r="A380" s="37"/>
      <c r="B380" s="37" t="s">
        <v>106</v>
      </c>
      <c r="C380" s="37" t="s">
        <v>584</v>
      </c>
      <c r="D380" s="38" t="s">
        <v>414</v>
      </c>
      <c r="E380" s="39">
        <f>Source!BZ144</f>
        <v>97</v>
      </c>
      <c r="F380" s="39"/>
      <c r="G380" s="39">
        <f>Source!AT144</f>
        <v>97</v>
      </c>
      <c r="H380" s="41"/>
      <c r="I380" s="40"/>
      <c r="J380" s="41"/>
      <c r="K380" s="40"/>
      <c r="L380" s="41">
        <f>SUM(AZ365:AZ382)</f>
        <v>71498.55</v>
      </c>
    </row>
    <row r="381" spans="1:83" ht="28.5" x14ac:dyDescent="0.2">
      <c r="A381" s="44"/>
      <c r="B381" s="44" t="s">
        <v>107</v>
      </c>
      <c r="C381" s="44" t="s">
        <v>585</v>
      </c>
      <c r="D381" s="45" t="s">
        <v>414</v>
      </c>
      <c r="E381" s="46">
        <f>Source!CA144</f>
        <v>51</v>
      </c>
      <c r="F381" s="46"/>
      <c r="G381" s="46">
        <f>Source!AU144</f>
        <v>51</v>
      </c>
      <c r="H381" s="47"/>
      <c r="I381" s="48"/>
      <c r="J381" s="47"/>
      <c r="K381" s="48"/>
      <c r="L381" s="47">
        <f>SUM(BA365:BA382)</f>
        <v>37592.019999999997</v>
      </c>
    </row>
    <row r="382" spans="1:83" ht="15" x14ac:dyDescent="0.2">
      <c r="C382" s="82" t="s">
        <v>550</v>
      </c>
      <c r="D382" s="82"/>
      <c r="E382" s="82"/>
      <c r="F382" s="82"/>
      <c r="G382" s="82"/>
      <c r="H382" s="82"/>
      <c r="I382" s="83">
        <f>K382/E365</f>
        <v>32773.963333333333</v>
      </c>
      <c r="J382" s="83"/>
      <c r="K382" s="83">
        <f>L366+L368+L374+L380+L381+L369</f>
        <v>196643.78</v>
      </c>
      <c r="L382" s="83"/>
      <c r="AD382">
        <f>ROUND((Source!AT144/100)*((ROUND(SUMIF(SmtRes!AQ104:'SmtRes'!AQ111,"=1",SmtRes!AD104:'SmtRes'!AD111)*Source!I144, 2)+ROUND(SUMIF(SmtRes!AQ104:'SmtRes'!AQ111,"=1",SmtRes!AC104:'SmtRes'!AC111)*Source!I144, 2))), 2)</f>
        <v>9545.0300000000007</v>
      </c>
      <c r="AE382">
        <f>ROUND((Source!AU144/100)*((ROUND(SUMIF(SmtRes!AQ104:'SmtRes'!AQ111,"=1",SmtRes!AD104:'SmtRes'!AD111)*Source!I144, 2)+ROUND(SUMIF(SmtRes!AQ104:'SmtRes'!AQ111,"=1",SmtRes!AC104:'SmtRes'!AC111)*Source!I144, 2))), 2)</f>
        <v>5018.5200000000004</v>
      </c>
      <c r="AN382" s="49">
        <f>L366+L368+L374+L380+L381+L369</f>
        <v>196643.78</v>
      </c>
      <c r="AO382" s="49">
        <f>L368</f>
        <v>12776.82</v>
      </c>
      <c r="AQ382" t="s">
        <v>551</v>
      </c>
      <c r="AR382" s="49">
        <f>L366</f>
        <v>66812.91</v>
      </c>
      <c r="AT382" s="49">
        <f>L369</f>
        <v>6896.9400000000005</v>
      </c>
      <c r="AV382" t="s">
        <v>551</v>
      </c>
      <c r="AW382" s="49">
        <f>L374</f>
        <v>1066.54</v>
      </c>
      <c r="AZ382">
        <f>Source!X144</f>
        <v>71498.55</v>
      </c>
      <c r="BA382">
        <f>Source!Y144</f>
        <v>37592.019999999997</v>
      </c>
      <c r="CD382">
        <v>2</v>
      </c>
    </row>
    <row r="383" spans="1:83" ht="57" x14ac:dyDescent="0.2">
      <c r="A383" s="35" t="s">
        <v>143</v>
      </c>
      <c r="B383" s="37" t="s">
        <v>587</v>
      </c>
      <c r="C383" s="37" t="str">
        <f>Source!G145</f>
        <v>Камера сборных распределительных устройств: трансформатора напряжения, линейного ввода, разрядника или разъединителя</v>
      </c>
      <c r="D383" s="38" t="str">
        <f>Source!H145</f>
        <v>ШТ</v>
      </c>
      <c r="E383" s="39">
        <f>Source!K145</f>
        <v>3</v>
      </c>
      <c r="F383" s="39"/>
      <c r="G383" s="39">
        <f>Source!I145</f>
        <v>3</v>
      </c>
      <c r="H383" s="41"/>
      <c r="I383" s="40"/>
      <c r="J383" s="41"/>
      <c r="K383" s="40"/>
      <c r="L383" s="41"/>
    </row>
    <row r="384" spans="1:83" ht="15" x14ac:dyDescent="0.2">
      <c r="A384" s="36"/>
      <c r="B384" s="39">
        <v>1</v>
      </c>
      <c r="C384" s="36" t="s">
        <v>540</v>
      </c>
      <c r="D384" s="38" t="s">
        <v>362</v>
      </c>
      <c r="E384" s="42"/>
      <c r="F384" s="39"/>
      <c r="G384" s="42">
        <f>Source!U145</f>
        <v>55.5</v>
      </c>
      <c r="H384" s="39"/>
      <c r="I384" s="39"/>
      <c r="J384" s="39"/>
      <c r="K384" s="39"/>
      <c r="L384" s="43">
        <f>SUM(L385:L385)-SUMIF(CE385:CE385, 1, L385:L385)</f>
        <v>27225.53</v>
      </c>
    </row>
    <row r="385" spans="1:83" ht="14.25" x14ac:dyDescent="0.2">
      <c r="A385" s="37"/>
      <c r="B385" s="37" t="s">
        <v>400</v>
      </c>
      <c r="C385" s="37" t="s">
        <v>401</v>
      </c>
      <c r="D385" s="38" t="s">
        <v>362</v>
      </c>
      <c r="E385" s="39">
        <v>18.5</v>
      </c>
      <c r="F385" s="39"/>
      <c r="G385" s="39">
        <f>SmtRes!CX112</f>
        <v>55.5</v>
      </c>
      <c r="H385" s="41"/>
      <c r="I385" s="40"/>
      <c r="J385" s="41">
        <f>SmtRes!CZ112</f>
        <v>490.55</v>
      </c>
      <c r="K385" s="40"/>
      <c r="L385" s="41">
        <f>SmtRes!DI112</f>
        <v>27225.53</v>
      </c>
    </row>
    <row r="386" spans="1:83" ht="15" x14ac:dyDescent="0.2">
      <c r="A386" s="36"/>
      <c r="B386" s="39">
        <v>2</v>
      </c>
      <c r="C386" s="36" t="s">
        <v>541</v>
      </c>
      <c r="D386" s="38"/>
      <c r="E386" s="42"/>
      <c r="F386" s="39"/>
      <c r="G386" s="42"/>
      <c r="H386" s="39"/>
      <c r="I386" s="39"/>
      <c r="J386" s="39"/>
      <c r="K386" s="39"/>
      <c r="L386" s="43">
        <f>SUM(L387:L391)-SUMIF(CE387:CE391, 1, L387:L391)</f>
        <v>4471.8899999999994</v>
      </c>
    </row>
    <row r="387" spans="1:83" ht="15" x14ac:dyDescent="0.2">
      <c r="A387" s="36"/>
      <c r="B387" s="39"/>
      <c r="C387" s="36" t="s">
        <v>544</v>
      </c>
      <c r="D387" s="38" t="s">
        <v>362</v>
      </c>
      <c r="E387" s="42"/>
      <c r="F387" s="39"/>
      <c r="G387" s="42">
        <f>Source!V145</f>
        <v>4.2</v>
      </c>
      <c r="H387" s="39"/>
      <c r="I387" s="39"/>
      <c r="J387" s="39"/>
      <c r="K387" s="39"/>
      <c r="L387" s="43">
        <f>SUMIF(CE388:CE391, 1, L388:L391)</f>
        <v>2413.9300000000003</v>
      </c>
      <c r="CE387">
        <v>1</v>
      </c>
    </row>
    <row r="388" spans="1:83" ht="28.5" x14ac:dyDescent="0.2">
      <c r="A388" s="37"/>
      <c r="B388" s="37" t="s">
        <v>402</v>
      </c>
      <c r="C388" s="37" t="s">
        <v>404</v>
      </c>
      <c r="D388" s="38" t="s">
        <v>368</v>
      </c>
      <c r="E388" s="39">
        <v>0.7</v>
      </c>
      <c r="F388" s="39"/>
      <c r="G388" s="39">
        <f>SmtRes!CX114</f>
        <v>2.1</v>
      </c>
      <c r="H388" s="41"/>
      <c r="I388" s="40"/>
      <c r="J388" s="41">
        <f>SmtRes!CZ114</f>
        <v>1551.19</v>
      </c>
      <c r="K388" s="40"/>
      <c r="L388" s="41">
        <f>SmtRes!DG114</f>
        <v>3257.5</v>
      </c>
    </row>
    <row r="389" spans="1:83" ht="14.25" x14ac:dyDescent="0.2">
      <c r="A389" s="37"/>
      <c r="B389" s="37" t="s">
        <v>405</v>
      </c>
      <c r="C389" s="37" t="s">
        <v>583</v>
      </c>
      <c r="D389" s="38" t="s">
        <v>362</v>
      </c>
      <c r="E389" s="39">
        <f>SmtRes!DO114*SmtRes!AT114</f>
        <v>0.7</v>
      </c>
      <c r="F389" s="39"/>
      <c r="G389" s="39">
        <f>SmtRes!DO114*SmtRes!CX114</f>
        <v>2.1</v>
      </c>
      <c r="H389" s="41"/>
      <c r="I389" s="40"/>
      <c r="J389" s="41">
        <f>ROUND(SmtRes!AG114/SmtRes!DO114, 2)</f>
        <v>658.94</v>
      </c>
      <c r="K389" s="40"/>
      <c r="L389" s="41">
        <f>SmtRes!DH114</f>
        <v>1383.77</v>
      </c>
      <c r="CE389">
        <v>1</v>
      </c>
    </row>
    <row r="390" spans="1:83" ht="28.5" x14ac:dyDescent="0.2">
      <c r="A390" s="37"/>
      <c r="B390" s="37" t="s">
        <v>373</v>
      </c>
      <c r="C390" s="37" t="s">
        <v>375</v>
      </c>
      <c r="D390" s="38" t="s">
        <v>368</v>
      </c>
      <c r="E390" s="39">
        <v>0.7</v>
      </c>
      <c r="F390" s="39"/>
      <c r="G390" s="39">
        <f>SmtRes!CX115</f>
        <v>2.1</v>
      </c>
      <c r="H390" s="41">
        <f>SmtRes!CZ115</f>
        <v>477.92</v>
      </c>
      <c r="I390" s="40">
        <f>SmtRes!AJ115</f>
        <v>1.21</v>
      </c>
      <c r="J390" s="41">
        <f>ROUND(H390*I390, 2)</f>
        <v>578.28</v>
      </c>
      <c r="K390" s="40"/>
      <c r="L390" s="41">
        <f>SmtRes!DG115</f>
        <v>1214.3900000000001</v>
      </c>
    </row>
    <row r="391" spans="1:83" ht="14.25" x14ac:dyDescent="0.2">
      <c r="A391" s="37"/>
      <c r="B391" s="37" t="s">
        <v>376</v>
      </c>
      <c r="C391" s="37" t="s">
        <v>543</v>
      </c>
      <c r="D391" s="38" t="s">
        <v>362</v>
      </c>
      <c r="E391" s="39">
        <f>SmtRes!DO115*SmtRes!AT115</f>
        <v>0.7</v>
      </c>
      <c r="F391" s="39"/>
      <c r="G391" s="39">
        <f>SmtRes!DO115*SmtRes!CX115</f>
        <v>2.1</v>
      </c>
      <c r="H391" s="41"/>
      <c r="I391" s="40"/>
      <c r="J391" s="41">
        <f>ROUND(SmtRes!AG115/SmtRes!DO115, 2)</f>
        <v>490.55</v>
      </c>
      <c r="K391" s="40"/>
      <c r="L391" s="41">
        <f>SmtRes!DH115</f>
        <v>1030.1600000000001</v>
      </c>
      <c r="CE391">
        <v>1</v>
      </c>
    </row>
    <row r="392" spans="1:83" ht="15" x14ac:dyDescent="0.2">
      <c r="A392" s="36"/>
      <c r="B392" s="39">
        <v>4</v>
      </c>
      <c r="C392" s="36" t="s">
        <v>545</v>
      </c>
      <c r="D392" s="38"/>
      <c r="E392" s="42"/>
      <c r="F392" s="39"/>
      <c r="G392" s="42"/>
      <c r="H392" s="39"/>
      <c r="I392" s="39"/>
      <c r="J392" s="39"/>
      <c r="K392" s="39"/>
      <c r="L392" s="43">
        <f>SUM(L393:L395)-SUMIF(CE393:CE395, 1, L393:L395)</f>
        <v>533.27</v>
      </c>
    </row>
    <row r="393" spans="1:83" ht="14.25" x14ac:dyDescent="0.2">
      <c r="A393" s="37"/>
      <c r="B393" s="37" t="s">
        <v>416</v>
      </c>
      <c r="C393" s="37" t="s">
        <v>418</v>
      </c>
      <c r="D393" s="38" t="s">
        <v>380</v>
      </c>
      <c r="E393" s="39">
        <v>0.42</v>
      </c>
      <c r="F393" s="39"/>
      <c r="G393" s="39">
        <f>SmtRes!CX116</f>
        <v>1.26</v>
      </c>
      <c r="H393" s="41">
        <f>SmtRes!CZ116</f>
        <v>174.93</v>
      </c>
      <c r="I393" s="40">
        <f>SmtRes!AI116</f>
        <v>1.1499999999999999</v>
      </c>
      <c r="J393" s="41">
        <f>ROUND(H393*I393, 2)</f>
        <v>201.17</v>
      </c>
      <c r="K393" s="40"/>
      <c r="L393" s="41">
        <f>SmtRes!DF116</f>
        <v>253.47</v>
      </c>
    </row>
    <row r="394" spans="1:83" ht="28.5" x14ac:dyDescent="0.2">
      <c r="A394" s="37"/>
      <c r="B394" s="37" t="s">
        <v>419</v>
      </c>
      <c r="C394" s="37" t="s">
        <v>421</v>
      </c>
      <c r="D394" s="38" t="s">
        <v>163</v>
      </c>
      <c r="E394" s="39">
        <v>1E-3</v>
      </c>
      <c r="F394" s="39"/>
      <c r="G394" s="39">
        <f>SmtRes!CX117</f>
        <v>3.0000000000000001E-3</v>
      </c>
      <c r="H394" s="41">
        <f>SmtRes!CZ117</f>
        <v>70310.45</v>
      </c>
      <c r="I394" s="40">
        <f>SmtRes!AI117</f>
        <v>0.88</v>
      </c>
      <c r="J394" s="41">
        <f>ROUND(H394*I394, 2)</f>
        <v>61873.2</v>
      </c>
      <c r="K394" s="40"/>
      <c r="L394" s="41">
        <f>SmtRes!DF117</f>
        <v>185.62</v>
      </c>
    </row>
    <row r="395" spans="1:83" ht="28.5" x14ac:dyDescent="0.2">
      <c r="A395" s="37"/>
      <c r="B395" s="37" t="s">
        <v>422</v>
      </c>
      <c r="C395" s="44" t="s">
        <v>424</v>
      </c>
      <c r="D395" s="45" t="s">
        <v>380</v>
      </c>
      <c r="E395" s="46">
        <v>0.3</v>
      </c>
      <c r="F395" s="46"/>
      <c r="G395" s="46">
        <f>SmtRes!CX118</f>
        <v>0.9</v>
      </c>
      <c r="H395" s="47">
        <f>SmtRes!CZ118</f>
        <v>79.88</v>
      </c>
      <c r="I395" s="48">
        <f>SmtRes!AI118</f>
        <v>1.31</v>
      </c>
      <c r="J395" s="47">
        <f>ROUND(H395*I395, 2)</f>
        <v>104.64</v>
      </c>
      <c r="K395" s="48"/>
      <c r="L395" s="47">
        <f>SmtRes!DF118</f>
        <v>94.18</v>
      </c>
    </row>
    <row r="396" spans="1:83" ht="15" x14ac:dyDescent="0.2">
      <c r="A396" s="37"/>
      <c r="B396" s="37"/>
      <c r="C396" s="50" t="s">
        <v>546</v>
      </c>
      <c r="D396" s="38"/>
      <c r="E396" s="39"/>
      <c r="F396" s="39"/>
      <c r="G396" s="39"/>
      <c r="H396" s="41"/>
      <c r="I396" s="40"/>
      <c r="J396" s="41"/>
      <c r="K396" s="40"/>
      <c r="L396" s="41">
        <f>L384+L386+L387+L392</f>
        <v>34644.619999999995</v>
      </c>
    </row>
    <row r="397" spans="1:83" ht="14.25" x14ac:dyDescent="0.2">
      <c r="A397" s="37"/>
      <c r="B397" s="37"/>
      <c r="C397" s="37" t="s">
        <v>547</v>
      </c>
      <c r="D397" s="38"/>
      <c r="E397" s="39"/>
      <c r="F397" s="39"/>
      <c r="G397" s="39"/>
      <c r="H397" s="41"/>
      <c r="I397" s="40"/>
      <c r="J397" s="41"/>
      <c r="K397" s="40"/>
      <c r="L397" s="41">
        <f>SUM(AR383:AR400)+SUM(AS383:AS400)+SUM(AT383:AT400)+SUM(AU383:AU400)+SUM(AV383:AV400)</f>
        <v>29639.46</v>
      </c>
    </row>
    <row r="398" spans="1:83" ht="28.5" x14ac:dyDescent="0.2">
      <c r="A398" s="37"/>
      <c r="B398" s="37" t="s">
        <v>106</v>
      </c>
      <c r="C398" s="37" t="s">
        <v>584</v>
      </c>
      <c r="D398" s="38" t="s">
        <v>414</v>
      </c>
      <c r="E398" s="39">
        <f>Source!BZ145</f>
        <v>97</v>
      </c>
      <c r="F398" s="39"/>
      <c r="G398" s="39">
        <f>Source!AT145</f>
        <v>97</v>
      </c>
      <c r="H398" s="41"/>
      <c r="I398" s="40"/>
      <c r="J398" s="41"/>
      <c r="K398" s="40"/>
      <c r="L398" s="41">
        <f>SUM(AZ383:AZ400)</f>
        <v>28750.28</v>
      </c>
    </row>
    <row r="399" spans="1:83" ht="28.5" x14ac:dyDescent="0.2">
      <c r="A399" s="44"/>
      <c r="B399" s="44" t="s">
        <v>107</v>
      </c>
      <c r="C399" s="44" t="s">
        <v>585</v>
      </c>
      <c r="D399" s="45" t="s">
        <v>414</v>
      </c>
      <c r="E399" s="46">
        <f>Source!CA145</f>
        <v>51</v>
      </c>
      <c r="F399" s="46"/>
      <c r="G399" s="46">
        <f>Source!AU145</f>
        <v>51</v>
      </c>
      <c r="H399" s="47"/>
      <c r="I399" s="48"/>
      <c r="J399" s="47"/>
      <c r="K399" s="48"/>
      <c r="L399" s="47">
        <f>SUM(BA383:BA400)</f>
        <v>15116.12</v>
      </c>
    </row>
    <row r="400" spans="1:83" ht="15" x14ac:dyDescent="0.2">
      <c r="C400" s="82" t="s">
        <v>550</v>
      </c>
      <c r="D400" s="82"/>
      <c r="E400" s="82"/>
      <c r="F400" s="82"/>
      <c r="G400" s="82"/>
      <c r="H400" s="82"/>
      <c r="I400" s="83">
        <f>K400/E383</f>
        <v>26170.339999999997</v>
      </c>
      <c r="J400" s="83"/>
      <c r="K400" s="83">
        <f>L384+L386+L392+L398+L399+L387</f>
        <v>78511.01999999999</v>
      </c>
      <c r="L400" s="83"/>
      <c r="AD400">
        <f>ROUND((Source!AT145/100)*((ROUND(SUMIF(SmtRes!AQ112:'SmtRes'!AQ119,"=1",SmtRes!AD112:'SmtRes'!AD119)*Source!I145, 2)+ROUND(SUMIF(SmtRes!AQ112:'SmtRes'!AQ119,"=1",SmtRes!AC112:'SmtRes'!AC119)*Source!I145, 2))), 2)</f>
        <v>4772.5200000000004</v>
      </c>
      <c r="AE400">
        <f>ROUND((Source!AU145/100)*((ROUND(SUMIF(SmtRes!AQ112:'SmtRes'!AQ119,"=1",SmtRes!AD112:'SmtRes'!AD119)*Source!I145, 2)+ROUND(SUMIF(SmtRes!AQ112:'SmtRes'!AQ119,"=1",SmtRes!AC112:'SmtRes'!AC119)*Source!I145, 2))), 2)</f>
        <v>2509.2600000000002</v>
      </c>
      <c r="AN400" s="49">
        <f>L384+L386+L392+L398+L399+L387</f>
        <v>78511.01999999999</v>
      </c>
      <c r="AO400" s="49">
        <f>L386</f>
        <v>4471.8899999999994</v>
      </c>
      <c r="AQ400" t="s">
        <v>551</v>
      </c>
      <c r="AR400" s="49">
        <f>L384</f>
        <v>27225.53</v>
      </c>
      <c r="AT400" s="49">
        <f>L387</f>
        <v>2413.9300000000003</v>
      </c>
      <c r="AV400" t="s">
        <v>551</v>
      </c>
      <c r="AW400" s="49">
        <f>L392</f>
        <v>533.27</v>
      </c>
      <c r="AZ400">
        <f>Source!X145</f>
        <v>28750.28</v>
      </c>
      <c r="BA400">
        <f>Source!Y145</f>
        <v>15116.12</v>
      </c>
      <c r="CD400">
        <v>2</v>
      </c>
    </row>
    <row r="401" spans="1:83" ht="57" x14ac:dyDescent="0.2">
      <c r="A401" s="35" t="s">
        <v>144</v>
      </c>
      <c r="B401" s="37" t="s">
        <v>588</v>
      </c>
      <c r="C401" s="37" t="str">
        <f>Source!G146</f>
        <v>Щит, собираемый из отдельных панелей и блоков управления, однорядный или двухрядный без блоков резисторов глубиной до 800 мм: шкафного исполнения</v>
      </c>
      <c r="D401" s="38" t="str">
        <f>Source!H146</f>
        <v>м</v>
      </c>
      <c r="E401" s="39">
        <f>Source!K146</f>
        <v>6.4</v>
      </c>
      <c r="F401" s="39"/>
      <c r="G401" s="39">
        <f>Source!I146</f>
        <v>6.4</v>
      </c>
      <c r="H401" s="41"/>
      <c r="I401" s="40"/>
      <c r="J401" s="41"/>
      <c r="K401" s="40"/>
      <c r="L401" s="41"/>
    </row>
    <row r="402" spans="1:83" ht="15" x14ac:dyDescent="0.2">
      <c r="A402" s="36"/>
      <c r="B402" s="39">
        <v>1</v>
      </c>
      <c r="C402" s="36" t="s">
        <v>540</v>
      </c>
      <c r="D402" s="38" t="s">
        <v>362</v>
      </c>
      <c r="E402" s="42"/>
      <c r="F402" s="39"/>
      <c r="G402" s="42">
        <f>Source!U146</f>
        <v>131.84</v>
      </c>
      <c r="H402" s="39"/>
      <c r="I402" s="39"/>
      <c r="J402" s="39"/>
      <c r="K402" s="39"/>
      <c r="L402" s="43">
        <f>SUM(L403:L403)-SUMIF(CE403:CE403, 1, L403:L403)</f>
        <v>66604.25</v>
      </c>
    </row>
    <row r="403" spans="1:83" ht="14.25" x14ac:dyDescent="0.2">
      <c r="A403" s="37"/>
      <c r="B403" s="37" t="s">
        <v>425</v>
      </c>
      <c r="C403" s="37" t="s">
        <v>477</v>
      </c>
      <c r="D403" s="38" t="s">
        <v>362</v>
      </c>
      <c r="E403" s="39">
        <v>20.6</v>
      </c>
      <c r="F403" s="39"/>
      <c r="G403" s="39">
        <f>SmtRes!CX120</f>
        <v>131.84</v>
      </c>
      <c r="H403" s="41"/>
      <c r="I403" s="40"/>
      <c r="J403" s="41">
        <f>SmtRes!CZ120</f>
        <v>505.19</v>
      </c>
      <c r="K403" s="40"/>
      <c r="L403" s="41">
        <f>SmtRes!DI120</f>
        <v>66604.25</v>
      </c>
    </row>
    <row r="404" spans="1:83" ht="15" x14ac:dyDescent="0.2">
      <c r="A404" s="36"/>
      <c r="B404" s="39">
        <v>2</v>
      </c>
      <c r="C404" s="36" t="s">
        <v>541</v>
      </c>
      <c r="D404" s="38"/>
      <c r="E404" s="42"/>
      <c r="F404" s="39"/>
      <c r="G404" s="42"/>
      <c r="H404" s="39"/>
      <c r="I404" s="39"/>
      <c r="J404" s="39"/>
      <c r="K404" s="39"/>
      <c r="L404" s="43">
        <f>SUM(L405:L413)-SUMIF(CE405:CE413, 1, L405:L413)</f>
        <v>27776.520000000004</v>
      </c>
    </row>
    <row r="405" spans="1:83" ht="15" x14ac:dyDescent="0.2">
      <c r="A405" s="36"/>
      <c r="B405" s="39"/>
      <c r="C405" s="36" t="s">
        <v>544</v>
      </c>
      <c r="D405" s="38" t="s">
        <v>362</v>
      </c>
      <c r="E405" s="42"/>
      <c r="F405" s="39"/>
      <c r="G405" s="42">
        <f>Source!V146</f>
        <v>18.240000000000002</v>
      </c>
      <c r="H405" s="39"/>
      <c r="I405" s="39"/>
      <c r="J405" s="39"/>
      <c r="K405" s="39"/>
      <c r="L405" s="43">
        <f>SUMIF(CE406:CE413, 1, L406:L413)</f>
        <v>10412.34</v>
      </c>
      <c r="CE405">
        <v>1</v>
      </c>
    </row>
    <row r="406" spans="1:83" ht="28.5" x14ac:dyDescent="0.2">
      <c r="A406" s="37"/>
      <c r="B406" s="37" t="s">
        <v>427</v>
      </c>
      <c r="C406" s="37" t="s">
        <v>429</v>
      </c>
      <c r="D406" s="38" t="s">
        <v>368</v>
      </c>
      <c r="E406" s="39">
        <v>1.01</v>
      </c>
      <c r="F406" s="39"/>
      <c r="G406" s="39">
        <f>SmtRes!CX122</f>
        <v>6.4640000000000004</v>
      </c>
      <c r="H406" s="41">
        <f>SmtRes!CZ122</f>
        <v>1689.57</v>
      </c>
      <c r="I406" s="40">
        <f>SmtRes!AJ122</f>
        <v>1.34</v>
      </c>
      <c r="J406" s="41">
        <f>ROUND(H406*I406, 2)</f>
        <v>2264.02</v>
      </c>
      <c r="K406" s="40"/>
      <c r="L406" s="41">
        <f>SmtRes!DG122</f>
        <v>14634.63</v>
      </c>
    </row>
    <row r="407" spans="1:83" ht="14.25" x14ac:dyDescent="0.2">
      <c r="A407" s="37"/>
      <c r="B407" s="37" t="s">
        <v>372</v>
      </c>
      <c r="C407" s="37" t="s">
        <v>542</v>
      </c>
      <c r="D407" s="38" t="s">
        <v>362</v>
      </c>
      <c r="E407" s="39">
        <f>SmtRes!DO122*SmtRes!AT122</f>
        <v>1.01</v>
      </c>
      <c r="F407" s="39"/>
      <c r="G407" s="39">
        <f>SmtRes!DO122*SmtRes!CX122</f>
        <v>6.4640000000000004</v>
      </c>
      <c r="H407" s="41"/>
      <c r="I407" s="40"/>
      <c r="J407" s="41">
        <f>ROUND(SmtRes!AG122/SmtRes!DO122, 2)</f>
        <v>563.76</v>
      </c>
      <c r="K407" s="40"/>
      <c r="L407" s="41">
        <f>SmtRes!DH122</f>
        <v>3644.14</v>
      </c>
      <c r="CE407">
        <v>1</v>
      </c>
    </row>
    <row r="408" spans="1:83" ht="28.5" x14ac:dyDescent="0.2">
      <c r="A408" s="37"/>
      <c r="B408" s="37" t="s">
        <v>402</v>
      </c>
      <c r="C408" s="37" t="s">
        <v>404</v>
      </c>
      <c r="D408" s="38" t="s">
        <v>368</v>
      </c>
      <c r="E408" s="39">
        <v>0.92</v>
      </c>
      <c r="F408" s="39"/>
      <c r="G408" s="39">
        <f>SmtRes!CX123</f>
        <v>5.8879999999999999</v>
      </c>
      <c r="H408" s="41"/>
      <c r="I408" s="40"/>
      <c r="J408" s="41">
        <f>SmtRes!CZ123</f>
        <v>1551.19</v>
      </c>
      <c r="K408" s="40"/>
      <c r="L408" s="41">
        <f>SmtRes!DG123</f>
        <v>9133.41</v>
      </c>
    </row>
    <row r="409" spans="1:83" ht="14.25" x14ac:dyDescent="0.2">
      <c r="A409" s="37"/>
      <c r="B409" s="37" t="s">
        <v>405</v>
      </c>
      <c r="C409" s="37" t="s">
        <v>583</v>
      </c>
      <c r="D409" s="38" t="s">
        <v>362</v>
      </c>
      <c r="E409" s="39">
        <f>SmtRes!DO123*SmtRes!AT123</f>
        <v>0.92</v>
      </c>
      <c r="F409" s="39"/>
      <c r="G409" s="39">
        <f>SmtRes!DO123*SmtRes!CX123</f>
        <v>5.8879999999999999</v>
      </c>
      <c r="H409" s="41"/>
      <c r="I409" s="40"/>
      <c r="J409" s="41">
        <f>ROUND(SmtRes!AG123/SmtRes!DO123, 2)</f>
        <v>658.94</v>
      </c>
      <c r="K409" s="40"/>
      <c r="L409" s="41">
        <f>SmtRes!DH123</f>
        <v>3879.84</v>
      </c>
      <c r="CE409">
        <v>1</v>
      </c>
    </row>
    <row r="410" spans="1:83" ht="28.5" x14ac:dyDescent="0.2">
      <c r="A410" s="37"/>
      <c r="B410" s="37" t="s">
        <v>373</v>
      </c>
      <c r="C410" s="37" t="s">
        <v>375</v>
      </c>
      <c r="D410" s="38" t="s">
        <v>368</v>
      </c>
      <c r="E410" s="39">
        <v>0.92</v>
      </c>
      <c r="F410" s="39"/>
      <c r="G410" s="39">
        <f>SmtRes!CX124</f>
        <v>5.8879999999999999</v>
      </c>
      <c r="H410" s="41">
        <f>SmtRes!CZ124</f>
        <v>477.92</v>
      </c>
      <c r="I410" s="40">
        <f>SmtRes!AJ124</f>
        <v>1.21</v>
      </c>
      <c r="J410" s="41">
        <f>ROUND(H410*I410, 2)</f>
        <v>578.28</v>
      </c>
      <c r="K410" s="40"/>
      <c r="L410" s="41">
        <f>SmtRes!DG124</f>
        <v>3404.91</v>
      </c>
    </row>
    <row r="411" spans="1:83" ht="14.25" x14ac:dyDescent="0.2">
      <c r="A411" s="37"/>
      <c r="B411" s="37" t="s">
        <v>376</v>
      </c>
      <c r="C411" s="37" t="s">
        <v>543</v>
      </c>
      <c r="D411" s="38" t="s">
        <v>362</v>
      </c>
      <c r="E411" s="39">
        <f>SmtRes!DO124*SmtRes!AT124</f>
        <v>0.92</v>
      </c>
      <c r="F411" s="39"/>
      <c r="G411" s="39">
        <f>SmtRes!DO124*SmtRes!CX124</f>
        <v>5.8879999999999999</v>
      </c>
      <c r="H411" s="41"/>
      <c r="I411" s="40"/>
      <c r="J411" s="41">
        <f>ROUND(SmtRes!AG124/SmtRes!DO124, 2)</f>
        <v>490.55</v>
      </c>
      <c r="K411" s="40"/>
      <c r="L411" s="41">
        <f>SmtRes!DH124</f>
        <v>2888.36</v>
      </c>
      <c r="CE411">
        <v>1</v>
      </c>
    </row>
    <row r="412" spans="1:83" ht="42.75" x14ac:dyDescent="0.2">
      <c r="A412" s="37"/>
      <c r="B412" s="37" t="s">
        <v>430</v>
      </c>
      <c r="C412" s="37" t="s">
        <v>432</v>
      </c>
      <c r="D412" s="38" t="s">
        <v>368</v>
      </c>
      <c r="E412" s="39">
        <v>0.33</v>
      </c>
      <c r="F412" s="39"/>
      <c r="G412" s="39">
        <f>SmtRes!CX125</f>
        <v>2.1120000000000001</v>
      </c>
      <c r="H412" s="41"/>
      <c r="I412" s="40"/>
      <c r="J412" s="41">
        <f>SmtRes!CZ125</f>
        <v>99.95</v>
      </c>
      <c r="K412" s="40"/>
      <c r="L412" s="41">
        <f>SmtRes!DG125</f>
        <v>211.09</v>
      </c>
    </row>
    <row r="413" spans="1:83" ht="28.5" x14ac:dyDescent="0.2">
      <c r="A413" s="37"/>
      <c r="B413" s="37" t="s">
        <v>433</v>
      </c>
      <c r="C413" s="37" t="s">
        <v>435</v>
      </c>
      <c r="D413" s="38" t="s">
        <v>368</v>
      </c>
      <c r="E413" s="39">
        <v>2.33</v>
      </c>
      <c r="F413" s="39"/>
      <c r="G413" s="39">
        <f>SmtRes!CX126</f>
        <v>14.912000000000001</v>
      </c>
      <c r="H413" s="41"/>
      <c r="I413" s="40"/>
      <c r="J413" s="41">
        <f>SmtRes!CZ126</f>
        <v>26.32</v>
      </c>
      <c r="K413" s="40"/>
      <c r="L413" s="41">
        <f>SmtRes!DG126</f>
        <v>392.48</v>
      </c>
    </row>
    <row r="414" spans="1:83" ht="15" x14ac:dyDescent="0.2">
      <c r="A414" s="36"/>
      <c r="B414" s="39">
        <v>4</v>
      </c>
      <c r="C414" s="36" t="s">
        <v>545</v>
      </c>
      <c r="D414" s="38"/>
      <c r="E414" s="42"/>
      <c r="F414" s="39"/>
      <c r="G414" s="42"/>
      <c r="H414" s="39"/>
      <c r="I414" s="39"/>
      <c r="J414" s="39"/>
      <c r="K414" s="39"/>
      <c r="L414" s="43">
        <f>SUM(L415:L421)-SUMIF(CE415:CE421, 1, L415:L421)</f>
        <v>73608.249999999985</v>
      </c>
    </row>
    <row r="415" spans="1:83" ht="14.25" x14ac:dyDescent="0.2">
      <c r="A415" s="37"/>
      <c r="B415" s="37" t="s">
        <v>436</v>
      </c>
      <c r="C415" s="37" t="s">
        <v>438</v>
      </c>
      <c r="D415" s="38" t="s">
        <v>439</v>
      </c>
      <c r="E415" s="39">
        <v>0.13439999999999999</v>
      </c>
      <c r="F415" s="39"/>
      <c r="G415" s="39">
        <f>SmtRes!CX127</f>
        <v>0.86016000000000004</v>
      </c>
      <c r="H415" s="41"/>
      <c r="I415" s="40"/>
      <c r="J415" s="41">
        <f>SmtRes!CZ127</f>
        <v>5.56</v>
      </c>
      <c r="K415" s="40"/>
      <c r="L415" s="41">
        <f>SmtRes!DF127</f>
        <v>4.78</v>
      </c>
    </row>
    <row r="416" spans="1:83" ht="42.75" x14ac:dyDescent="0.2">
      <c r="A416" s="37"/>
      <c r="B416" s="37" t="s">
        <v>440</v>
      </c>
      <c r="C416" s="37" t="s">
        <v>442</v>
      </c>
      <c r="D416" s="38" t="s">
        <v>380</v>
      </c>
      <c r="E416" s="39">
        <v>0.2</v>
      </c>
      <c r="F416" s="39"/>
      <c r="G416" s="39">
        <f>SmtRes!CX128</f>
        <v>1.28</v>
      </c>
      <c r="H416" s="41">
        <f>SmtRes!CZ128</f>
        <v>155.63</v>
      </c>
      <c r="I416" s="40">
        <f>SmtRes!AI128</f>
        <v>0.95</v>
      </c>
      <c r="J416" s="41">
        <f t="shared" ref="J416:J421" si="5">ROUND(H416*I416, 2)</f>
        <v>147.85</v>
      </c>
      <c r="K416" s="40"/>
      <c r="L416" s="41">
        <f>SmtRes!DF128</f>
        <v>189.25</v>
      </c>
    </row>
    <row r="417" spans="1:83" ht="14.25" x14ac:dyDescent="0.2">
      <c r="A417" s="37"/>
      <c r="B417" s="37" t="s">
        <v>416</v>
      </c>
      <c r="C417" s="37" t="s">
        <v>418</v>
      </c>
      <c r="D417" s="38" t="s">
        <v>380</v>
      </c>
      <c r="E417" s="39">
        <v>1.25</v>
      </c>
      <c r="F417" s="39"/>
      <c r="G417" s="39">
        <f>SmtRes!CX129</f>
        <v>8</v>
      </c>
      <c r="H417" s="41">
        <f>SmtRes!CZ129</f>
        <v>174.93</v>
      </c>
      <c r="I417" s="40">
        <f>SmtRes!AI129</f>
        <v>1.1499999999999999</v>
      </c>
      <c r="J417" s="41">
        <f t="shared" si="5"/>
        <v>201.17</v>
      </c>
      <c r="K417" s="40"/>
      <c r="L417" s="41">
        <f>SmtRes!DF129</f>
        <v>1609.36</v>
      </c>
    </row>
    <row r="418" spans="1:83" ht="28.5" x14ac:dyDescent="0.2">
      <c r="A418" s="37"/>
      <c r="B418" s="37" t="s">
        <v>443</v>
      </c>
      <c r="C418" s="37" t="s">
        <v>445</v>
      </c>
      <c r="D418" s="38" t="s">
        <v>163</v>
      </c>
      <c r="E418" s="39">
        <v>8.1000000000000003E-2</v>
      </c>
      <c r="F418" s="39"/>
      <c r="G418" s="39">
        <f>SmtRes!CX130</f>
        <v>0.51839999999999997</v>
      </c>
      <c r="H418" s="41">
        <f>SmtRes!CZ130</f>
        <v>105278.81</v>
      </c>
      <c r="I418" s="40">
        <f>SmtRes!AI130</f>
        <v>1.2</v>
      </c>
      <c r="J418" s="41">
        <f t="shared" si="5"/>
        <v>126334.57</v>
      </c>
      <c r="K418" s="40"/>
      <c r="L418" s="41">
        <f>SmtRes!DF130</f>
        <v>65491.839999999997</v>
      </c>
    </row>
    <row r="419" spans="1:83" ht="28.5" x14ac:dyDescent="0.2">
      <c r="A419" s="37"/>
      <c r="B419" s="37" t="s">
        <v>419</v>
      </c>
      <c r="C419" s="37" t="s">
        <v>421</v>
      </c>
      <c r="D419" s="38" t="s">
        <v>163</v>
      </c>
      <c r="E419" s="39">
        <v>4.0000000000000002E-4</v>
      </c>
      <c r="F419" s="39"/>
      <c r="G419" s="39">
        <f>SmtRes!CX131</f>
        <v>2.5600000000000002E-3</v>
      </c>
      <c r="H419" s="41">
        <f>SmtRes!CZ131</f>
        <v>70310.45</v>
      </c>
      <c r="I419" s="40">
        <f>SmtRes!AI131</f>
        <v>0.88</v>
      </c>
      <c r="J419" s="41">
        <f t="shared" si="5"/>
        <v>61873.2</v>
      </c>
      <c r="K419" s="40"/>
      <c r="L419" s="41">
        <f>SmtRes!DF131</f>
        <v>158.4</v>
      </c>
    </row>
    <row r="420" spans="1:83" ht="28.5" x14ac:dyDescent="0.2">
      <c r="A420" s="37"/>
      <c r="B420" s="37" t="s">
        <v>422</v>
      </c>
      <c r="C420" s="37" t="s">
        <v>424</v>
      </c>
      <c r="D420" s="38" t="s">
        <v>380</v>
      </c>
      <c r="E420" s="39">
        <v>8.17</v>
      </c>
      <c r="F420" s="39"/>
      <c r="G420" s="39">
        <f>SmtRes!CX132</f>
        <v>52.287999999999997</v>
      </c>
      <c r="H420" s="41">
        <f>SmtRes!CZ132</f>
        <v>79.88</v>
      </c>
      <c r="I420" s="40">
        <f>SmtRes!AI132</f>
        <v>1.31</v>
      </c>
      <c r="J420" s="41">
        <f t="shared" si="5"/>
        <v>104.64</v>
      </c>
      <c r="K420" s="40"/>
      <c r="L420" s="41">
        <f>SmtRes!DF132</f>
        <v>5471.42</v>
      </c>
    </row>
    <row r="421" spans="1:83" ht="14.25" x14ac:dyDescent="0.2">
      <c r="A421" s="37"/>
      <c r="B421" s="37" t="s">
        <v>446</v>
      </c>
      <c r="C421" s="44" t="s">
        <v>448</v>
      </c>
      <c r="D421" s="45" t="s">
        <v>132</v>
      </c>
      <c r="E421" s="46">
        <v>0.1</v>
      </c>
      <c r="F421" s="46"/>
      <c r="G421" s="46">
        <f>SmtRes!CX133</f>
        <v>0.64</v>
      </c>
      <c r="H421" s="47">
        <f>SmtRes!CZ133</f>
        <v>944.69</v>
      </c>
      <c r="I421" s="48">
        <f>SmtRes!AI133</f>
        <v>1.1299999999999999</v>
      </c>
      <c r="J421" s="47">
        <f t="shared" si="5"/>
        <v>1067.5</v>
      </c>
      <c r="K421" s="48"/>
      <c r="L421" s="47">
        <f>SmtRes!DF133</f>
        <v>683.2</v>
      </c>
    </row>
    <row r="422" spans="1:83" ht="15" x14ac:dyDescent="0.2">
      <c r="A422" s="37"/>
      <c r="B422" s="37"/>
      <c r="C422" s="50" t="s">
        <v>546</v>
      </c>
      <c r="D422" s="38"/>
      <c r="E422" s="39"/>
      <c r="F422" s="39"/>
      <c r="G422" s="39"/>
      <c r="H422" s="41"/>
      <c r="I422" s="40"/>
      <c r="J422" s="41"/>
      <c r="K422" s="40"/>
      <c r="L422" s="41">
        <f>L402+L404+L405+L414</f>
        <v>178401.36</v>
      </c>
    </row>
    <row r="423" spans="1:83" ht="14.25" x14ac:dyDescent="0.2">
      <c r="A423" s="37"/>
      <c r="B423" s="37"/>
      <c r="C423" s="37" t="s">
        <v>547</v>
      </c>
      <c r="D423" s="38"/>
      <c r="E423" s="39"/>
      <c r="F423" s="39"/>
      <c r="G423" s="39"/>
      <c r="H423" s="41"/>
      <c r="I423" s="40"/>
      <c r="J423" s="41"/>
      <c r="K423" s="40"/>
      <c r="L423" s="41">
        <f>SUM(AR401:AR426)+SUM(AS401:AS426)+SUM(AT401:AT426)+SUM(AU401:AU426)+SUM(AV401:AV426)</f>
        <v>77016.59</v>
      </c>
    </row>
    <row r="424" spans="1:83" ht="28.5" x14ac:dyDescent="0.2">
      <c r="A424" s="37"/>
      <c r="B424" s="37" t="s">
        <v>106</v>
      </c>
      <c r="C424" s="37" t="s">
        <v>584</v>
      </c>
      <c r="D424" s="38" t="s">
        <v>414</v>
      </c>
      <c r="E424" s="39">
        <f>Source!BZ146</f>
        <v>97</v>
      </c>
      <c r="F424" s="39"/>
      <c r="G424" s="39">
        <f>Source!AT146</f>
        <v>97</v>
      </c>
      <c r="H424" s="41"/>
      <c r="I424" s="40"/>
      <c r="J424" s="41"/>
      <c r="K424" s="40"/>
      <c r="L424" s="41">
        <f>SUM(AZ401:AZ426)</f>
        <v>74706.09</v>
      </c>
    </row>
    <row r="425" spans="1:83" ht="28.5" x14ac:dyDescent="0.2">
      <c r="A425" s="44"/>
      <c r="B425" s="44" t="s">
        <v>107</v>
      </c>
      <c r="C425" s="44" t="s">
        <v>585</v>
      </c>
      <c r="D425" s="45" t="s">
        <v>414</v>
      </c>
      <c r="E425" s="46">
        <f>Source!CA146</f>
        <v>51</v>
      </c>
      <c r="F425" s="46"/>
      <c r="G425" s="46">
        <f>Source!AU146</f>
        <v>51</v>
      </c>
      <c r="H425" s="47"/>
      <c r="I425" s="48"/>
      <c r="J425" s="47"/>
      <c r="K425" s="48"/>
      <c r="L425" s="47">
        <f>SUM(BA401:BA426)</f>
        <v>39278.46</v>
      </c>
    </row>
    <row r="426" spans="1:83" ht="15" x14ac:dyDescent="0.2">
      <c r="C426" s="82" t="s">
        <v>550</v>
      </c>
      <c r="D426" s="82"/>
      <c r="E426" s="82"/>
      <c r="F426" s="82"/>
      <c r="G426" s="82"/>
      <c r="H426" s="82"/>
      <c r="I426" s="83">
        <f>K426/E401</f>
        <v>45685.298437500001</v>
      </c>
      <c r="J426" s="83"/>
      <c r="K426" s="83">
        <f>L402+L404+L414+L424+L425+L405</f>
        <v>292385.91000000003</v>
      </c>
      <c r="L426" s="83"/>
      <c r="AD426">
        <f>ROUND((Source!AT146/100)*((ROUND(SUMIF(SmtRes!AQ120:'SmtRes'!AQ134,"=1",SmtRes!AD120:'SmtRes'!AD134)*Source!I146, 2)+ROUND(SUMIF(SmtRes!AQ120:'SmtRes'!AQ134,"=1",SmtRes!AC120:'SmtRes'!AC134)*Source!I146, 2))), 2)</f>
        <v>13772.08</v>
      </c>
      <c r="AE426">
        <f>ROUND((Source!AU146/100)*((ROUND(SUMIF(SmtRes!AQ120:'SmtRes'!AQ134,"=1",SmtRes!AD120:'SmtRes'!AD134)*Source!I146, 2)+ROUND(SUMIF(SmtRes!AQ120:'SmtRes'!AQ134,"=1",SmtRes!AC120:'SmtRes'!AC134)*Source!I146, 2))), 2)</f>
        <v>7240.99</v>
      </c>
      <c r="AN426" s="49">
        <f>L402+L404+L414+L424+L425+L405</f>
        <v>292385.91000000003</v>
      </c>
      <c r="AO426" s="49">
        <f>L404</f>
        <v>27776.520000000004</v>
      </c>
      <c r="AQ426" t="s">
        <v>551</v>
      </c>
      <c r="AR426" s="49">
        <f>L402</f>
        <v>66604.25</v>
      </c>
      <c r="AT426" s="49">
        <f>L405</f>
        <v>10412.34</v>
      </c>
      <c r="AV426" t="s">
        <v>551</v>
      </c>
      <c r="AW426" s="49">
        <f>L414</f>
        <v>73608.249999999985</v>
      </c>
      <c r="AZ426">
        <f>Source!X146</f>
        <v>74706.09</v>
      </c>
      <c r="BA426">
        <f>Source!Y146</f>
        <v>39278.46</v>
      </c>
      <c r="CD426">
        <v>2</v>
      </c>
    </row>
    <row r="427" spans="1:83" ht="28.5" x14ac:dyDescent="0.2">
      <c r="A427" s="35" t="s">
        <v>145</v>
      </c>
      <c r="B427" s="37" t="s">
        <v>589</v>
      </c>
      <c r="C427" s="37" t="str">
        <f>Source!G147</f>
        <v>Мост шинный для сборных распределительных устройств, количество опорных изоляторов: 21</v>
      </c>
      <c r="D427" s="38" t="str">
        <f>Source!H147</f>
        <v>ШТ</v>
      </c>
      <c r="E427" s="39">
        <f>Source!K147</f>
        <v>1</v>
      </c>
      <c r="F427" s="39"/>
      <c r="G427" s="39">
        <f>Source!I147</f>
        <v>1</v>
      </c>
      <c r="H427" s="41"/>
      <c r="I427" s="40"/>
      <c r="J427" s="41"/>
      <c r="K427" s="40"/>
      <c r="L427" s="41"/>
    </row>
    <row r="428" spans="1:83" ht="15" x14ac:dyDescent="0.2">
      <c r="A428" s="36"/>
      <c r="B428" s="39">
        <v>1</v>
      </c>
      <c r="C428" s="36" t="s">
        <v>540</v>
      </c>
      <c r="D428" s="38" t="s">
        <v>362</v>
      </c>
      <c r="E428" s="42"/>
      <c r="F428" s="39"/>
      <c r="G428" s="42">
        <f>Source!U147</f>
        <v>24.7</v>
      </c>
      <c r="H428" s="39"/>
      <c r="I428" s="39"/>
      <c r="J428" s="39"/>
      <c r="K428" s="39"/>
      <c r="L428" s="43">
        <f>SUM(L429:L429)-SUMIF(CE429:CE429, 1, L429:L429)</f>
        <v>12116.59</v>
      </c>
    </row>
    <row r="429" spans="1:83" ht="14.25" x14ac:dyDescent="0.2">
      <c r="A429" s="37"/>
      <c r="B429" s="37" t="s">
        <v>400</v>
      </c>
      <c r="C429" s="37" t="s">
        <v>401</v>
      </c>
      <c r="D429" s="38" t="s">
        <v>362</v>
      </c>
      <c r="E429" s="39">
        <v>24.7</v>
      </c>
      <c r="F429" s="39"/>
      <c r="G429" s="39">
        <f>SmtRes!CX135</f>
        <v>24.7</v>
      </c>
      <c r="H429" s="41"/>
      <c r="I429" s="40"/>
      <c r="J429" s="41">
        <f>SmtRes!CZ135</f>
        <v>490.55</v>
      </c>
      <c r="K429" s="40"/>
      <c r="L429" s="41">
        <f>SmtRes!DI135</f>
        <v>12116.59</v>
      </c>
    </row>
    <row r="430" spans="1:83" ht="15" x14ac:dyDescent="0.2">
      <c r="A430" s="36"/>
      <c r="B430" s="39">
        <v>2</v>
      </c>
      <c r="C430" s="36" t="s">
        <v>541</v>
      </c>
      <c r="D430" s="38"/>
      <c r="E430" s="42"/>
      <c r="F430" s="39"/>
      <c r="G430" s="42"/>
      <c r="H430" s="39"/>
      <c r="I430" s="39"/>
      <c r="J430" s="39"/>
      <c r="K430" s="39"/>
      <c r="L430" s="43">
        <f>SUM(L431:L438)-SUMIF(CE431:CE438, 1, L431:L438)</f>
        <v>495.86000000000024</v>
      </c>
    </row>
    <row r="431" spans="1:83" ht="15" x14ac:dyDescent="0.2">
      <c r="A431" s="36"/>
      <c r="B431" s="39"/>
      <c r="C431" s="36" t="s">
        <v>544</v>
      </c>
      <c r="D431" s="38" t="s">
        <v>362</v>
      </c>
      <c r="E431" s="42"/>
      <c r="F431" s="39"/>
      <c r="G431" s="42">
        <f>Source!V147</f>
        <v>0.61</v>
      </c>
      <c r="H431" s="39"/>
      <c r="I431" s="39"/>
      <c r="J431" s="39"/>
      <c r="K431" s="39"/>
      <c r="L431" s="43">
        <f>SUMIF(CE432:CE438, 1, L432:L438)</f>
        <v>326.95</v>
      </c>
      <c r="CE431">
        <v>1</v>
      </c>
    </row>
    <row r="432" spans="1:83" ht="28.5" x14ac:dyDescent="0.2">
      <c r="A432" s="37"/>
      <c r="B432" s="37" t="s">
        <v>402</v>
      </c>
      <c r="C432" s="37" t="s">
        <v>404</v>
      </c>
      <c r="D432" s="38" t="s">
        <v>368</v>
      </c>
      <c r="E432" s="39">
        <v>0.22</v>
      </c>
      <c r="F432" s="39"/>
      <c r="G432" s="39">
        <f>SmtRes!CX137</f>
        <v>0.22</v>
      </c>
      <c r="H432" s="41"/>
      <c r="I432" s="40"/>
      <c r="J432" s="41">
        <f>SmtRes!CZ137</f>
        <v>1551.19</v>
      </c>
      <c r="K432" s="40"/>
      <c r="L432" s="41">
        <f>SmtRes!DG137</f>
        <v>341.26</v>
      </c>
    </row>
    <row r="433" spans="1:83" ht="14.25" x14ac:dyDescent="0.2">
      <c r="A433" s="37"/>
      <c r="B433" s="37" t="s">
        <v>405</v>
      </c>
      <c r="C433" s="37" t="s">
        <v>583</v>
      </c>
      <c r="D433" s="38" t="s">
        <v>362</v>
      </c>
      <c r="E433" s="39">
        <f>SmtRes!DO137*SmtRes!AT137</f>
        <v>0.22</v>
      </c>
      <c r="F433" s="39"/>
      <c r="G433" s="39">
        <f>SmtRes!DO137*SmtRes!CX137</f>
        <v>0.22</v>
      </c>
      <c r="H433" s="41"/>
      <c r="I433" s="40"/>
      <c r="J433" s="41">
        <f>ROUND(SmtRes!AG137/SmtRes!DO137, 2)</f>
        <v>658.94</v>
      </c>
      <c r="K433" s="40"/>
      <c r="L433" s="41">
        <f>SmtRes!DH137</f>
        <v>144.97</v>
      </c>
      <c r="CE433">
        <v>1</v>
      </c>
    </row>
    <row r="434" spans="1:83" ht="28.5" x14ac:dyDescent="0.2">
      <c r="A434" s="37"/>
      <c r="B434" s="37" t="s">
        <v>449</v>
      </c>
      <c r="C434" s="37" t="s">
        <v>451</v>
      </c>
      <c r="D434" s="38" t="s">
        <v>368</v>
      </c>
      <c r="E434" s="39">
        <v>0.17</v>
      </c>
      <c r="F434" s="39"/>
      <c r="G434" s="39">
        <f>SmtRes!CX138</f>
        <v>0.17</v>
      </c>
      <c r="H434" s="41">
        <f>SmtRes!CZ138</f>
        <v>55.78</v>
      </c>
      <c r="I434" s="40">
        <f>SmtRes!AJ138</f>
        <v>1.36</v>
      </c>
      <c r="J434" s="41">
        <f>ROUND(H434*I434, 2)</f>
        <v>75.86</v>
      </c>
      <c r="K434" s="40"/>
      <c r="L434" s="41">
        <f>SmtRes!DG138</f>
        <v>12.9</v>
      </c>
    </row>
    <row r="435" spans="1:83" ht="14.25" x14ac:dyDescent="0.2">
      <c r="A435" s="37"/>
      <c r="B435" s="37" t="s">
        <v>452</v>
      </c>
      <c r="C435" s="37" t="s">
        <v>590</v>
      </c>
      <c r="D435" s="38" t="s">
        <v>362</v>
      </c>
      <c r="E435" s="39">
        <f>SmtRes!DO138*SmtRes!AT138</f>
        <v>0.17</v>
      </c>
      <c r="F435" s="39"/>
      <c r="G435" s="39">
        <f>SmtRes!DO138*SmtRes!CX138</f>
        <v>0.17</v>
      </c>
      <c r="H435" s="41"/>
      <c r="I435" s="40"/>
      <c r="J435" s="41">
        <f>ROUND(SmtRes!AG138/SmtRes!DO138, 2)</f>
        <v>435.64</v>
      </c>
      <c r="K435" s="40"/>
      <c r="L435" s="41">
        <f>SmtRes!DH138</f>
        <v>74.06</v>
      </c>
      <c r="CE435">
        <v>1</v>
      </c>
    </row>
    <row r="436" spans="1:83" ht="28.5" x14ac:dyDescent="0.2">
      <c r="A436" s="37"/>
      <c r="B436" s="37" t="s">
        <v>373</v>
      </c>
      <c r="C436" s="37" t="s">
        <v>375</v>
      </c>
      <c r="D436" s="38" t="s">
        <v>368</v>
      </c>
      <c r="E436" s="39">
        <v>0.22</v>
      </c>
      <c r="F436" s="39"/>
      <c r="G436" s="39">
        <f>SmtRes!CX139</f>
        <v>0.22</v>
      </c>
      <c r="H436" s="41">
        <f>SmtRes!CZ139</f>
        <v>477.92</v>
      </c>
      <c r="I436" s="40">
        <f>SmtRes!AJ139</f>
        <v>1.21</v>
      </c>
      <c r="J436" s="41">
        <f>ROUND(H436*I436, 2)</f>
        <v>578.28</v>
      </c>
      <c r="K436" s="40"/>
      <c r="L436" s="41">
        <f>SmtRes!DG139</f>
        <v>127.22</v>
      </c>
    </row>
    <row r="437" spans="1:83" ht="14.25" x14ac:dyDescent="0.2">
      <c r="A437" s="37"/>
      <c r="B437" s="37" t="s">
        <v>376</v>
      </c>
      <c r="C437" s="37" t="s">
        <v>543</v>
      </c>
      <c r="D437" s="38" t="s">
        <v>362</v>
      </c>
      <c r="E437" s="39">
        <f>SmtRes!DO139*SmtRes!AT139</f>
        <v>0.22</v>
      </c>
      <c r="F437" s="39"/>
      <c r="G437" s="39">
        <f>SmtRes!DO139*SmtRes!CX139</f>
        <v>0.22</v>
      </c>
      <c r="H437" s="41"/>
      <c r="I437" s="40"/>
      <c r="J437" s="41">
        <f>ROUND(SmtRes!AG139/SmtRes!DO139, 2)</f>
        <v>490.55</v>
      </c>
      <c r="K437" s="40"/>
      <c r="L437" s="41">
        <f>SmtRes!DH139</f>
        <v>107.92</v>
      </c>
      <c r="CE437">
        <v>1</v>
      </c>
    </row>
    <row r="438" spans="1:83" ht="28.5" x14ac:dyDescent="0.2">
      <c r="A438" s="37"/>
      <c r="B438" s="37" t="s">
        <v>433</v>
      </c>
      <c r="C438" s="37" t="s">
        <v>435</v>
      </c>
      <c r="D438" s="38" t="s">
        <v>368</v>
      </c>
      <c r="E438" s="39">
        <v>0.55000000000000004</v>
      </c>
      <c r="F438" s="39"/>
      <c r="G438" s="39">
        <f>SmtRes!CX140</f>
        <v>0.55000000000000004</v>
      </c>
      <c r="H438" s="41"/>
      <c r="I438" s="40"/>
      <c r="J438" s="41">
        <f>SmtRes!CZ140</f>
        <v>26.32</v>
      </c>
      <c r="K438" s="40"/>
      <c r="L438" s="41">
        <f>SmtRes!DG140</f>
        <v>14.48</v>
      </c>
    </row>
    <row r="439" spans="1:83" ht="15" x14ac:dyDescent="0.2">
      <c r="A439" s="36"/>
      <c r="B439" s="39">
        <v>4</v>
      </c>
      <c r="C439" s="36" t="s">
        <v>545</v>
      </c>
      <c r="D439" s="38"/>
      <c r="E439" s="42"/>
      <c r="F439" s="39"/>
      <c r="G439" s="42"/>
      <c r="H439" s="39"/>
      <c r="I439" s="39"/>
      <c r="J439" s="39"/>
      <c r="K439" s="39"/>
      <c r="L439" s="43">
        <f>SUM(L440:L443)-SUMIF(CE440:CE443, 1, L440:L443)</f>
        <v>5421.78</v>
      </c>
    </row>
    <row r="440" spans="1:83" ht="42.75" x14ac:dyDescent="0.2">
      <c r="A440" s="37"/>
      <c r="B440" s="37" t="s">
        <v>440</v>
      </c>
      <c r="C440" s="37" t="s">
        <v>442</v>
      </c>
      <c r="D440" s="38" t="s">
        <v>380</v>
      </c>
      <c r="E440" s="39">
        <v>0.2</v>
      </c>
      <c r="F440" s="39"/>
      <c r="G440" s="39">
        <f>SmtRes!CX141</f>
        <v>0.2</v>
      </c>
      <c r="H440" s="41">
        <f>SmtRes!CZ141</f>
        <v>155.63</v>
      </c>
      <c r="I440" s="40">
        <f>SmtRes!AI141</f>
        <v>0.95</v>
      </c>
      <c r="J440" s="41">
        <f>ROUND(H440*I440, 2)</f>
        <v>147.85</v>
      </c>
      <c r="K440" s="40"/>
      <c r="L440" s="41">
        <f>SmtRes!DF141</f>
        <v>29.57</v>
      </c>
    </row>
    <row r="441" spans="1:83" ht="14.25" x14ac:dyDescent="0.2">
      <c r="A441" s="37"/>
      <c r="B441" s="37" t="s">
        <v>416</v>
      </c>
      <c r="C441" s="37" t="s">
        <v>418</v>
      </c>
      <c r="D441" s="38" t="s">
        <v>380</v>
      </c>
      <c r="E441" s="39">
        <v>6</v>
      </c>
      <c r="F441" s="39"/>
      <c r="G441" s="39">
        <f>SmtRes!CX142</f>
        <v>6</v>
      </c>
      <c r="H441" s="41">
        <f>SmtRes!CZ142</f>
        <v>174.93</v>
      </c>
      <c r="I441" s="40">
        <f>SmtRes!AI142</f>
        <v>1.1499999999999999</v>
      </c>
      <c r="J441" s="41">
        <f>ROUND(H441*I441, 2)</f>
        <v>201.17</v>
      </c>
      <c r="K441" s="40"/>
      <c r="L441" s="41">
        <f>SmtRes!DF142</f>
        <v>1207.02</v>
      </c>
    </row>
    <row r="442" spans="1:83" ht="42.75" x14ac:dyDescent="0.2">
      <c r="A442" s="37"/>
      <c r="B442" s="37" t="s">
        <v>453</v>
      </c>
      <c r="C442" s="37" t="s">
        <v>455</v>
      </c>
      <c r="D442" s="38" t="s">
        <v>163</v>
      </c>
      <c r="E442" s="39">
        <v>7.0000000000000007E-2</v>
      </c>
      <c r="F442" s="39"/>
      <c r="G442" s="39">
        <f>SmtRes!CX143</f>
        <v>7.0000000000000007E-2</v>
      </c>
      <c r="H442" s="41"/>
      <c r="I442" s="40"/>
      <c r="J442" s="41">
        <f>SmtRes!CZ143</f>
        <v>55303.81</v>
      </c>
      <c r="K442" s="40"/>
      <c r="L442" s="41">
        <f>SmtRes!DF143</f>
        <v>3871.27</v>
      </c>
    </row>
    <row r="443" spans="1:83" ht="28.5" x14ac:dyDescent="0.2">
      <c r="A443" s="37"/>
      <c r="B443" s="37" t="s">
        <v>422</v>
      </c>
      <c r="C443" s="44" t="s">
        <v>424</v>
      </c>
      <c r="D443" s="45" t="s">
        <v>380</v>
      </c>
      <c r="E443" s="46">
        <v>3</v>
      </c>
      <c r="F443" s="46"/>
      <c r="G443" s="46">
        <f>SmtRes!CX144</f>
        <v>3</v>
      </c>
      <c r="H443" s="47">
        <f>SmtRes!CZ144</f>
        <v>79.88</v>
      </c>
      <c r="I443" s="48">
        <f>SmtRes!AI144</f>
        <v>1.31</v>
      </c>
      <c r="J443" s="47">
        <f>ROUND(H443*I443, 2)</f>
        <v>104.64</v>
      </c>
      <c r="K443" s="48"/>
      <c r="L443" s="47">
        <f>SmtRes!DF144</f>
        <v>313.92</v>
      </c>
    </row>
    <row r="444" spans="1:83" ht="15" x14ac:dyDescent="0.2">
      <c r="A444" s="37"/>
      <c r="B444" s="37"/>
      <c r="C444" s="50" t="s">
        <v>546</v>
      </c>
      <c r="D444" s="38"/>
      <c r="E444" s="39"/>
      <c r="F444" s="39"/>
      <c r="G444" s="39"/>
      <c r="H444" s="41"/>
      <c r="I444" s="40"/>
      <c r="J444" s="41"/>
      <c r="K444" s="40"/>
      <c r="L444" s="41">
        <f>L428+L430+L431+L439</f>
        <v>18361.18</v>
      </c>
    </row>
    <row r="445" spans="1:83" ht="14.25" x14ac:dyDescent="0.2">
      <c r="A445" s="37"/>
      <c r="B445" s="37"/>
      <c r="C445" s="37" t="s">
        <v>547</v>
      </c>
      <c r="D445" s="38"/>
      <c r="E445" s="39"/>
      <c r="F445" s="39"/>
      <c r="G445" s="39"/>
      <c r="H445" s="41"/>
      <c r="I445" s="40"/>
      <c r="J445" s="41"/>
      <c r="K445" s="40"/>
      <c r="L445" s="41">
        <f>SUM(AR427:AR448)+SUM(AS427:AS448)+SUM(AT427:AT448)+SUM(AU427:AU448)+SUM(AV427:AV448)</f>
        <v>12443.54</v>
      </c>
    </row>
    <row r="446" spans="1:83" ht="28.5" x14ac:dyDescent="0.2">
      <c r="A446" s="37"/>
      <c r="B446" s="37" t="s">
        <v>106</v>
      </c>
      <c r="C446" s="37" t="s">
        <v>584</v>
      </c>
      <c r="D446" s="38" t="s">
        <v>414</v>
      </c>
      <c r="E446" s="39">
        <f>Source!BZ147</f>
        <v>97</v>
      </c>
      <c r="F446" s="39"/>
      <c r="G446" s="39">
        <f>Source!AT147</f>
        <v>97</v>
      </c>
      <c r="H446" s="41"/>
      <c r="I446" s="40"/>
      <c r="J446" s="41"/>
      <c r="K446" s="40"/>
      <c r="L446" s="41">
        <f>SUM(AZ427:AZ448)</f>
        <v>12070.23</v>
      </c>
    </row>
    <row r="447" spans="1:83" ht="28.5" x14ac:dyDescent="0.2">
      <c r="A447" s="44"/>
      <c r="B447" s="44" t="s">
        <v>107</v>
      </c>
      <c r="C447" s="44" t="s">
        <v>585</v>
      </c>
      <c r="D447" s="45" t="s">
        <v>414</v>
      </c>
      <c r="E447" s="46">
        <f>Source!CA147</f>
        <v>51</v>
      </c>
      <c r="F447" s="46"/>
      <c r="G447" s="46">
        <f>Source!AU147</f>
        <v>51</v>
      </c>
      <c r="H447" s="47"/>
      <c r="I447" s="48"/>
      <c r="J447" s="47"/>
      <c r="K447" s="48"/>
      <c r="L447" s="47">
        <f>SUM(BA427:BA448)</f>
        <v>6346.21</v>
      </c>
    </row>
    <row r="448" spans="1:83" ht="15" x14ac:dyDescent="0.2">
      <c r="C448" s="82" t="s">
        <v>550</v>
      </c>
      <c r="D448" s="82"/>
      <c r="E448" s="82"/>
      <c r="F448" s="82"/>
      <c r="G448" s="82"/>
      <c r="H448" s="82"/>
      <c r="I448" s="83">
        <f>K448/E427</f>
        <v>36777.619999999995</v>
      </c>
      <c r="J448" s="83"/>
      <c r="K448" s="83">
        <f>L428+L430+L439+L446+L447+L431</f>
        <v>36777.619999999995</v>
      </c>
      <c r="L448" s="83"/>
      <c r="AD448">
        <f>ROUND((Source!AT147/100)*((ROUND(SUMIF(SmtRes!AQ135:'SmtRes'!AQ145,"=1",SmtRes!AD135:'SmtRes'!AD145)*Source!I147, 2)+ROUND(SUMIF(SmtRes!AQ135:'SmtRes'!AQ145,"=1",SmtRes!AC135:'SmtRes'!AC145)*Source!I147, 2))), 2)</f>
        <v>2013.41</v>
      </c>
      <c r="AE448">
        <f>ROUND((Source!AU147/100)*((ROUND(SUMIF(SmtRes!AQ135:'SmtRes'!AQ145,"=1",SmtRes!AD135:'SmtRes'!AD145)*Source!I147, 2)+ROUND(SUMIF(SmtRes!AQ135:'SmtRes'!AQ145,"=1",SmtRes!AC135:'SmtRes'!AC145)*Source!I147, 2))), 2)</f>
        <v>1058.5999999999999</v>
      </c>
      <c r="AN448" s="49">
        <f>L428+L430+L439+L446+L447+L431</f>
        <v>36777.619999999995</v>
      </c>
      <c r="AO448" s="49">
        <f>L430</f>
        <v>495.86000000000024</v>
      </c>
      <c r="AQ448" t="s">
        <v>551</v>
      </c>
      <c r="AR448" s="49">
        <f>L428</f>
        <v>12116.59</v>
      </c>
      <c r="AT448" s="49">
        <f>L431</f>
        <v>326.95</v>
      </c>
      <c r="AV448" t="s">
        <v>551</v>
      </c>
      <c r="AW448" s="49">
        <f>L439</f>
        <v>5421.78</v>
      </c>
      <c r="AZ448">
        <f>Source!X147</f>
        <v>12070.23</v>
      </c>
      <c r="BA448">
        <f>Source!Y147</f>
        <v>6346.21</v>
      </c>
      <c r="CD448">
        <v>2</v>
      </c>
    </row>
    <row r="449" spans="1:83" ht="42.75" x14ac:dyDescent="0.2">
      <c r="A449" s="35" t="s">
        <v>146</v>
      </c>
      <c r="B449" s="37" t="s">
        <v>591</v>
      </c>
      <c r="C449" s="37" t="str">
        <f>Source!G148</f>
        <v>Муфта  эпоксидная для 3-жильного кабеля напряжением: до 10 кВ, сечение одной жилы до 240 мм2</v>
      </c>
      <c r="D449" s="38" t="str">
        <f>Source!H148</f>
        <v>ШТ</v>
      </c>
      <c r="E449" s="39">
        <f>Source!K148</f>
        <v>6</v>
      </c>
      <c r="F449" s="39"/>
      <c r="G449" s="39">
        <f>Source!I148</f>
        <v>6</v>
      </c>
      <c r="H449" s="41"/>
      <c r="I449" s="40"/>
      <c r="J449" s="41"/>
      <c r="K449" s="40"/>
      <c r="L449" s="41"/>
    </row>
    <row r="450" spans="1:83" ht="15" x14ac:dyDescent="0.2">
      <c r="A450" s="36"/>
      <c r="B450" s="39">
        <v>1</v>
      </c>
      <c r="C450" s="36" t="s">
        <v>540</v>
      </c>
      <c r="D450" s="38" t="s">
        <v>362</v>
      </c>
      <c r="E450" s="42"/>
      <c r="F450" s="39"/>
      <c r="G450" s="42">
        <f>Source!U148</f>
        <v>49.92</v>
      </c>
      <c r="H450" s="39"/>
      <c r="I450" s="39"/>
      <c r="J450" s="39"/>
      <c r="K450" s="39"/>
      <c r="L450" s="43">
        <f>SUM(L451:L451)-SUMIF(CE451:CE451, 1, L451:L451)</f>
        <v>23939.64</v>
      </c>
    </row>
    <row r="451" spans="1:83" ht="14.25" x14ac:dyDescent="0.2">
      <c r="A451" s="37"/>
      <c r="B451" s="37" t="s">
        <v>456</v>
      </c>
      <c r="C451" s="37" t="s">
        <v>457</v>
      </c>
      <c r="D451" s="38" t="s">
        <v>362</v>
      </c>
      <c r="E451" s="39">
        <v>8.32</v>
      </c>
      <c r="F451" s="39"/>
      <c r="G451" s="39">
        <f>SmtRes!CX146</f>
        <v>49.92</v>
      </c>
      <c r="H451" s="41"/>
      <c r="I451" s="40"/>
      <c r="J451" s="41">
        <f>SmtRes!CZ146</f>
        <v>479.56</v>
      </c>
      <c r="K451" s="40"/>
      <c r="L451" s="41">
        <f>SmtRes!DI146</f>
        <v>23939.64</v>
      </c>
    </row>
    <row r="452" spans="1:83" ht="15" x14ac:dyDescent="0.2">
      <c r="A452" s="36"/>
      <c r="B452" s="39">
        <v>2</v>
      </c>
      <c r="C452" s="36" t="s">
        <v>541</v>
      </c>
      <c r="D452" s="38"/>
      <c r="E452" s="42"/>
      <c r="F452" s="39"/>
      <c r="G452" s="42"/>
      <c r="H452" s="39"/>
      <c r="I452" s="39"/>
      <c r="J452" s="39"/>
      <c r="K452" s="39"/>
      <c r="L452" s="43">
        <f>SUM(L453:L459)-SUMIF(CE453:CE459, 1, L453:L459)</f>
        <v>84948.590000000026</v>
      </c>
    </row>
    <row r="453" spans="1:83" ht="15" x14ac:dyDescent="0.2">
      <c r="A453" s="36"/>
      <c r="B453" s="39"/>
      <c r="C453" s="36" t="s">
        <v>544</v>
      </c>
      <c r="D453" s="38" t="s">
        <v>362</v>
      </c>
      <c r="E453" s="42"/>
      <c r="F453" s="39"/>
      <c r="G453" s="42">
        <f>Source!V148</f>
        <v>42.480000000000004</v>
      </c>
      <c r="H453" s="39"/>
      <c r="I453" s="39"/>
      <c r="J453" s="39"/>
      <c r="K453" s="39"/>
      <c r="L453" s="43">
        <f>SUMIF(CE454:CE459, 1, L454:L459)</f>
        <v>27981.670000000002</v>
      </c>
      <c r="CE453">
        <v>1</v>
      </c>
    </row>
    <row r="454" spans="1:83" ht="28.5" x14ac:dyDescent="0.2">
      <c r="A454" s="37"/>
      <c r="B454" s="37" t="s">
        <v>402</v>
      </c>
      <c r="C454" s="37" t="s">
        <v>404</v>
      </c>
      <c r="D454" s="38" t="s">
        <v>368</v>
      </c>
      <c r="E454" s="39">
        <v>0.01</v>
      </c>
      <c r="F454" s="39"/>
      <c r="G454" s="39">
        <f>SmtRes!CX148</f>
        <v>0.06</v>
      </c>
      <c r="H454" s="41"/>
      <c r="I454" s="40"/>
      <c r="J454" s="41">
        <f>SmtRes!CZ148</f>
        <v>1551.19</v>
      </c>
      <c r="K454" s="40"/>
      <c r="L454" s="41">
        <f>SmtRes!DG148</f>
        <v>93.07</v>
      </c>
    </row>
    <row r="455" spans="1:83" ht="14.25" x14ac:dyDescent="0.2">
      <c r="A455" s="37"/>
      <c r="B455" s="37" t="s">
        <v>405</v>
      </c>
      <c r="C455" s="37" t="s">
        <v>583</v>
      </c>
      <c r="D455" s="38" t="s">
        <v>362</v>
      </c>
      <c r="E455" s="39">
        <f>SmtRes!DO148*SmtRes!AT148</f>
        <v>0.01</v>
      </c>
      <c r="F455" s="39"/>
      <c r="G455" s="39">
        <f>SmtRes!DO148*SmtRes!CX148</f>
        <v>0.06</v>
      </c>
      <c r="H455" s="41"/>
      <c r="I455" s="40"/>
      <c r="J455" s="41">
        <f>ROUND(SmtRes!AG148/SmtRes!DO148, 2)</f>
        <v>658.94</v>
      </c>
      <c r="K455" s="40"/>
      <c r="L455" s="41">
        <f>SmtRes!DH148</f>
        <v>39.54</v>
      </c>
      <c r="CE455">
        <v>1</v>
      </c>
    </row>
    <row r="456" spans="1:83" ht="28.5" x14ac:dyDescent="0.2">
      <c r="A456" s="37"/>
      <c r="B456" s="37" t="s">
        <v>458</v>
      </c>
      <c r="C456" s="37" t="s">
        <v>460</v>
      </c>
      <c r="D456" s="38" t="s">
        <v>368</v>
      </c>
      <c r="E456" s="39">
        <v>7.06</v>
      </c>
      <c r="F456" s="39"/>
      <c r="G456" s="39">
        <f>SmtRes!CX149</f>
        <v>42.36</v>
      </c>
      <c r="H456" s="41">
        <f>SmtRes!CZ149</f>
        <v>1472.34</v>
      </c>
      <c r="I456" s="40">
        <f>SmtRes!AJ149</f>
        <v>1.36</v>
      </c>
      <c r="J456" s="41">
        <f>ROUND(H456*I456, 2)</f>
        <v>2002.38</v>
      </c>
      <c r="K456" s="40"/>
      <c r="L456" s="41">
        <f>SmtRes!DG149</f>
        <v>84820.82</v>
      </c>
    </row>
    <row r="457" spans="1:83" ht="14.25" x14ac:dyDescent="0.2">
      <c r="A457" s="37"/>
      <c r="B457" s="37" t="s">
        <v>405</v>
      </c>
      <c r="C457" s="37" t="s">
        <v>583</v>
      </c>
      <c r="D457" s="38" t="s">
        <v>362</v>
      </c>
      <c r="E457" s="39">
        <f>SmtRes!DO149*SmtRes!AT149</f>
        <v>7.06</v>
      </c>
      <c r="F457" s="39"/>
      <c r="G457" s="39">
        <f>SmtRes!DO149*SmtRes!CX149</f>
        <v>42.36</v>
      </c>
      <c r="H457" s="41"/>
      <c r="I457" s="40"/>
      <c r="J457" s="41">
        <f>ROUND(SmtRes!AG149/SmtRes!DO149, 2)</f>
        <v>658.94</v>
      </c>
      <c r="K457" s="40"/>
      <c r="L457" s="41">
        <f>SmtRes!DH149</f>
        <v>27912.7</v>
      </c>
      <c r="CE457">
        <v>1</v>
      </c>
    </row>
    <row r="458" spans="1:83" ht="28.5" x14ac:dyDescent="0.2">
      <c r="A458" s="37"/>
      <c r="B458" s="37" t="s">
        <v>373</v>
      </c>
      <c r="C458" s="37" t="s">
        <v>375</v>
      </c>
      <c r="D458" s="38" t="s">
        <v>368</v>
      </c>
      <c r="E458" s="39">
        <v>0.01</v>
      </c>
      <c r="F458" s="39"/>
      <c r="G458" s="39">
        <f>SmtRes!CX150</f>
        <v>0.06</v>
      </c>
      <c r="H458" s="41">
        <f>SmtRes!CZ150</f>
        <v>477.92</v>
      </c>
      <c r="I458" s="40">
        <f>SmtRes!AJ150</f>
        <v>1.21</v>
      </c>
      <c r="J458" s="41">
        <f>ROUND(H458*I458, 2)</f>
        <v>578.28</v>
      </c>
      <c r="K458" s="40"/>
      <c r="L458" s="41">
        <f>SmtRes!DG150</f>
        <v>34.700000000000003</v>
      </c>
    </row>
    <row r="459" spans="1:83" ht="14.25" x14ac:dyDescent="0.2">
      <c r="A459" s="37"/>
      <c r="B459" s="37" t="s">
        <v>376</v>
      </c>
      <c r="C459" s="37" t="s">
        <v>543</v>
      </c>
      <c r="D459" s="38" t="s">
        <v>362</v>
      </c>
      <c r="E459" s="39">
        <f>SmtRes!DO150*SmtRes!AT150</f>
        <v>0.01</v>
      </c>
      <c r="F459" s="39"/>
      <c r="G459" s="39">
        <f>SmtRes!DO150*SmtRes!CX150</f>
        <v>0.06</v>
      </c>
      <c r="H459" s="41"/>
      <c r="I459" s="40"/>
      <c r="J459" s="41">
        <f>ROUND(SmtRes!AG150/SmtRes!DO150, 2)</f>
        <v>490.55</v>
      </c>
      <c r="K459" s="40"/>
      <c r="L459" s="41">
        <f>SmtRes!DH150</f>
        <v>29.43</v>
      </c>
      <c r="CE459">
        <v>1</v>
      </c>
    </row>
    <row r="460" spans="1:83" ht="15" x14ac:dyDescent="0.2">
      <c r="A460" s="36"/>
      <c r="B460" s="39">
        <v>4</v>
      </c>
      <c r="C460" s="36" t="s">
        <v>545</v>
      </c>
      <c r="D460" s="38"/>
      <c r="E460" s="42"/>
      <c r="F460" s="39"/>
      <c r="G460" s="42"/>
      <c r="H460" s="39"/>
      <c r="I460" s="39"/>
      <c r="J460" s="39"/>
      <c r="K460" s="39"/>
      <c r="L460" s="43">
        <f>SUM(L461:L463)-SUMIF(CE461:CE463, 1, L461:L463)</f>
        <v>341.19</v>
      </c>
    </row>
    <row r="461" spans="1:83" ht="14.25" x14ac:dyDescent="0.2">
      <c r="A461" s="37"/>
      <c r="B461" s="37" t="s">
        <v>461</v>
      </c>
      <c r="C461" s="37" t="s">
        <v>463</v>
      </c>
      <c r="D461" s="38" t="s">
        <v>163</v>
      </c>
      <c r="E461" s="39">
        <v>4.0000000000000002E-4</v>
      </c>
      <c r="F461" s="39"/>
      <c r="G461" s="39">
        <f>SmtRes!CX151</f>
        <v>2.3999999999999998E-3</v>
      </c>
      <c r="H461" s="41">
        <f>SmtRes!CZ151</f>
        <v>116448.72</v>
      </c>
      <c r="I461" s="40">
        <f>SmtRes!AI151</f>
        <v>1.1599999999999999</v>
      </c>
      <c r="J461" s="41">
        <f>ROUND(H461*I461, 2)</f>
        <v>135080.51999999999</v>
      </c>
      <c r="K461" s="40"/>
      <c r="L461" s="41">
        <f>SmtRes!DF151</f>
        <v>324.19</v>
      </c>
    </row>
    <row r="462" spans="1:83" ht="14.25" x14ac:dyDescent="0.2">
      <c r="A462" s="37"/>
      <c r="B462" s="37" t="s">
        <v>464</v>
      </c>
      <c r="C462" s="37" t="s">
        <v>466</v>
      </c>
      <c r="D462" s="38" t="s">
        <v>163</v>
      </c>
      <c r="E462" s="39">
        <v>1.0000000000000001E-5</v>
      </c>
      <c r="F462" s="39"/>
      <c r="G462" s="39">
        <f>SmtRes!CX152</f>
        <v>6.0000000000000002E-5</v>
      </c>
      <c r="H462" s="41">
        <f>SmtRes!CZ152</f>
        <v>81827.199999999997</v>
      </c>
      <c r="I462" s="40">
        <f>SmtRes!AI152</f>
        <v>1.77</v>
      </c>
      <c r="J462" s="41">
        <f>ROUND(H462*I462, 2)</f>
        <v>144834.14000000001</v>
      </c>
      <c r="K462" s="40"/>
      <c r="L462" s="41">
        <f>SmtRes!DF152</f>
        <v>8.69</v>
      </c>
    </row>
    <row r="463" spans="1:83" ht="42.75" x14ac:dyDescent="0.2">
      <c r="A463" s="37"/>
      <c r="B463" s="37" t="s">
        <v>467</v>
      </c>
      <c r="C463" s="44" t="s">
        <v>469</v>
      </c>
      <c r="D463" s="45" t="s">
        <v>470</v>
      </c>
      <c r="E463" s="46">
        <v>2.4E-2</v>
      </c>
      <c r="F463" s="46"/>
      <c r="G463" s="46">
        <f>SmtRes!CX153</f>
        <v>0.14399999999999999</v>
      </c>
      <c r="H463" s="47">
        <f>SmtRes!CZ153</f>
        <v>37.71</v>
      </c>
      <c r="I463" s="48">
        <f>SmtRes!AI153</f>
        <v>1.53</v>
      </c>
      <c r="J463" s="47">
        <f>ROUND(H463*I463, 2)</f>
        <v>57.7</v>
      </c>
      <c r="K463" s="48"/>
      <c r="L463" s="47">
        <f>SmtRes!DF153</f>
        <v>8.31</v>
      </c>
    </row>
    <row r="464" spans="1:83" ht="15" x14ac:dyDescent="0.2">
      <c r="A464" s="37"/>
      <c r="B464" s="37"/>
      <c r="C464" s="50" t="s">
        <v>546</v>
      </c>
      <c r="D464" s="38"/>
      <c r="E464" s="39"/>
      <c r="F464" s="39"/>
      <c r="G464" s="39"/>
      <c r="H464" s="41"/>
      <c r="I464" s="40"/>
      <c r="J464" s="41"/>
      <c r="K464" s="40"/>
      <c r="L464" s="41">
        <f>L450+L452+L453+L460</f>
        <v>137211.09000000003</v>
      </c>
    </row>
    <row r="465" spans="1:83" ht="14.25" x14ac:dyDescent="0.2">
      <c r="A465" s="37"/>
      <c r="B465" s="37"/>
      <c r="C465" s="37" t="s">
        <v>547</v>
      </c>
      <c r="D465" s="38"/>
      <c r="E465" s="39"/>
      <c r="F465" s="39"/>
      <c r="G465" s="39"/>
      <c r="H465" s="41"/>
      <c r="I465" s="40"/>
      <c r="J465" s="41"/>
      <c r="K465" s="40"/>
      <c r="L465" s="41">
        <f>SUM(AR449:AR468)+SUM(AS449:AS468)+SUM(AT449:AT468)+SUM(AU449:AU468)+SUM(AV449:AV468)</f>
        <v>51921.31</v>
      </c>
    </row>
    <row r="466" spans="1:83" ht="28.5" x14ac:dyDescent="0.2">
      <c r="A466" s="37"/>
      <c r="B466" s="37" t="s">
        <v>106</v>
      </c>
      <c r="C466" s="37" t="s">
        <v>584</v>
      </c>
      <c r="D466" s="38" t="s">
        <v>414</v>
      </c>
      <c r="E466" s="39">
        <f>Source!BZ148</f>
        <v>97</v>
      </c>
      <c r="F466" s="39"/>
      <c r="G466" s="39">
        <f>Source!AT148</f>
        <v>97</v>
      </c>
      <c r="H466" s="41"/>
      <c r="I466" s="40"/>
      <c r="J466" s="41"/>
      <c r="K466" s="40"/>
      <c r="L466" s="41">
        <f>SUM(AZ449:AZ468)</f>
        <v>50363.67</v>
      </c>
    </row>
    <row r="467" spans="1:83" ht="28.5" x14ac:dyDescent="0.2">
      <c r="A467" s="44"/>
      <c r="B467" s="44" t="s">
        <v>107</v>
      </c>
      <c r="C467" s="44" t="s">
        <v>585</v>
      </c>
      <c r="D467" s="45" t="s">
        <v>414</v>
      </c>
      <c r="E467" s="46">
        <f>Source!CA148</f>
        <v>51</v>
      </c>
      <c r="F467" s="46"/>
      <c r="G467" s="46">
        <f>Source!AU148</f>
        <v>51</v>
      </c>
      <c r="H467" s="47"/>
      <c r="I467" s="48"/>
      <c r="J467" s="47"/>
      <c r="K467" s="48"/>
      <c r="L467" s="47">
        <f>SUM(BA449:BA468)</f>
        <v>26479.87</v>
      </c>
    </row>
    <row r="468" spans="1:83" ht="15" x14ac:dyDescent="0.2">
      <c r="C468" s="82" t="s">
        <v>550</v>
      </c>
      <c r="D468" s="82"/>
      <c r="E468" s="82"/>
      <c r="F468" s="82"/>
      <c r="G468" s="82"/>
      <c r="H468" s="82"/>
      <c r="I468" s="83">
        <f>K468/E449</f>
        <v>35675.771666666675</v>
      </c>
      <c r="J468" s="83"/>
      <c r="K468" s="83">
        <f>L450+L452+L460+L466+L467+L453</f>
        <v>214054.63000000003</v>
      </c>
      <c r="L468" s="83"/>
      <c r="AD468">
        <f>ROUND((Source!AT148/100)*((ROUND(SUMIF(SmtRes!AQ146:'SmtRes'!AQ154,"=1",SmtRes!AD146:'SmtRes'!AD154)*Source!I148, 2)+ROUND(SUMIF(SmtRes!AQ146:'SmtRes'!AQ154,"=1",SmtRes!AC146:'SmtRes'!AC154)*Source!I148, 2))), 2)</f>
        <v>13316.1</v>
      </c>
      <c r="AE468">
        <f>ROUND((Source!AU148/100)*((ROUND(SUMIF(SmtRes!AQ146:'SmtRes'!AQ154,"=1",SmtRes!AD146:'SmtRes'!AD154)*Source!I148, 2)+ROUND(SUMIF(SmtRes!AQ146:'SmtRes'!AQ154,"=1",SmtRes!AC146:'SmtRes'!AC154)*Source!I148, 2))), 2)</f>
        <v>7001.25</v>
      </c>
      <c r="AN468" s="49">
        <f>L450+L452+L460+L466+L467+L453</f>
        <v>214054.63000000003</v>
      </c>
      <c r="AO468" s="49">
        <f>L452</f>
        <v>84948.590000000026</v>
      </c>
      <c r="AQ468" t="s">
        <v>551</v>
      </c>
      <c r="AR468" s="49">
        <f>L450</f>
        <v>23939.64</v>
      </c>
      <c r="AT468" s="49">
        <f>L453</f>
        <v>27981.670000000002</v>
      </c>
      <c r="AV468" t="s">
        <v>551</v>
      </c>
      <c r="AW468" s="49">
        <f>L460</f>
        <v>341.19</v>
      </c>
      <c r="AZ468">
        <f>Source!X148</f>
        <v>50363.67</v>
      </c>
      <c r="BA468">
        <f>Source!Y148</f>
        <v>26479.87</v>
      </c>
      <c r="CD468">
        <v>2</v>
      </c>
    </row>
    <row r="469" spans="1:83" ht="28.5" x14ac:dyDescent="0.2">
      <c r="A469" s="35" t="s">
        <v>148</v>
      </c>
      <c r="B469" s="37" t="s">
        <v>592</v>
      </c>
      <c r="C469" s="37" t="str">
        <f>Source!G149</f>
        <v>Заземлитель вертикальный из угловой стали размером: 63х63х6 мм</v>
      </c>
      <c r="D469" s="38" t="str">
        <f>Source!H149</f>
        <v>10 ШТ</v>
      </c>
      <c r="E469" s="39">
        <f>Source!K149</f>
        <v>0.9</v>
      </c>
      <c r="F469" s="39"/>
      <c r="G469" s="39">
        <f>Source!I149</f>
        <v>0.9</v>
      </c>
      <c r="H469" s="41"/>
      <c r="I469" s="40"/>
      <c r="J469" s="41"/>
      <c r="K469" s="40"/>
      <c r="L469" s="41"/>
    </row>
    <row r="470" spans="1:83" x14ac:dyDescent="0.2">
      <c r="C470" s="53" t="str">
        <f>"Объем: "&amp;Source!I149&amp;"=9/"&amp;"10"</f>
        <v>Объем: 0,9=9/10</v>
      </c>
    </row>
    <row r="471" spans="1:83" ht="15" x14ac:dyDescent="0.2">
      <c r="A471" s="36"/>
      <c r="B471" s="39">
        <v>1</v>
      </c>
      <c r="C471" s="36" t="s">
        <v>540</v>
      </c>
      <c r="D471" s="38" t="s">
        <v>362</v>
      </c>
      <c r="E471" s="42"/>
      <c r="F471" s="39"/>
      <c r="G471" s="42">
        <f>Source!U149</f>
        <v>9.27</v>
      </c>
      <c r="H471" s="39"/>
      <c r="I471" s="39"/>
      <c r="J471" s="39"/>
      <c r="K471" s="39"/>
      <c r="L471" s="43">
        <f>SUM(L472:L472)-SUMIF(CE472:CE472, 1, L472:L472)</f>
        <v>4445.5200000000004</v>
      </c>
    </row>
    <row r="472" spans="1:83" ht="14.25" x14ac:dyDescent="0.2">
      <c r="A472" s="37"/>
      <c r="B472" s="37" t="s">
        <v>456</v>
      </c>
      <c r="C472" s="37" t="s">
        <v>457</v>
      </c>
      <c r="D472" s="38" t="s">
        <v>362</v>
      </c>
      <c r="E472" s="39">
        <v>10.3</v>
      </c>
      <c r="F472" s="39"/>
      <c r="G472" s="39">
        <f>SmtRes!CX155</f>
        <v>9.27</v>
      </c>
      <c r="H472" s="41"/>
      <c r="I472" s="40"/>
      <c r="J472" s="41">
        <f>SmtRes!CZ155</f>
        <v>479.56</v>
      </c>
      <c r="K472" s="40"/>
      <c r="L472" s="41">
        <f>SmtRes!DI155</f>
        <v>4445.5200000000004</v>
      </c>
    </row>
    <row r="473" spans="1:83" ht="15" x14ac:dyDescent="0.2">
      <c r="A473" s="36"/>
      <c r="B473" s="39">
        <v>2</v>
      </c>
      <c r="C473" s="36" t="s">
        <v>541</v>
      </c>
      <c r="D473" s="38"/>
      <c r="E473" s="42"/>
      <c r="F473" s="39"/>
      <c r="G473" s="42"/>
      <c r="H473" s="39"/>
      <c r="I473" s="39"/>
      <c r="J473" s="39"/>
      <c r="K473" s="39"/>
      <c r="L473" s="43">
        <f>SUM(L474:L479)-SUMIF(CE474:CE479, 1, L474:L479)</f>
        <v>553.2299999999999</v>
      </c>
    </row>
    <row r="474" spans="1:83" ht="15" x14ac:dyDescent="0.2">
      <c r="A474" s="36"/>
      <c r="B474" s="39"/>
      <c r="C474" s="36" t="s">
        <v>544</v>
      </c>
      <c r="D474" s="38" t="s">
        <v>362</v>
      </c>
      <c r="E474" s="42"/>
      <c r="F474" s="39"/>
      <c r="G474" s="42">
        <f>Source!V149</f>
        <v>0.48599999999999999</v>
      </c>
      <c r="H474" s="39"/>
      <c r="I474" s="39"/>
      <c r="J474" s="39"/>
      <c r="K474" s="39"/>
      <c r="L474" s="43">
        <f>SUMIF(CE475:CE479, 1, L475:L479)</f>
        <v>279.32</v>
      </c>
      <c r="CE474">
        <v>1</v>
      </c>
    </row>
    <row r="475" spans="1:83" ht="28.5" x14ac:dyDescent="0.2">
      <c r="A475" s="37"/>
      <c r="B475" s="37" t="s">
        <v>402</v>
      </c>
      <c r="C475" s="37" t="s">
        <v>404</v>
      </c>
      <c r="D475" s="38" t="s">
        <v>368</v>
      </c>
      <c r="E475" s="39">
        <v>0.27</v>
      </c>
      <c r="F475" s="39"/>
      <c r="G475" s="39">
        <f>SmtRes!CX157</f>
        <v>0.24299999999999999</v>
      </c>
      <c r="H475" s="41"/>
      <c r="I475" s="40"/>
      <c r="J475" s="41">
        <f>SmtRes!CZ157</f>
        <v>1551.19</v>
      </c>
      <c r="K475" s="40"/>
      <c r="L475" s="41">
        <f>SmtRes!DG157</f>
        <v>376.94</v>
      </c>
    </row>
    <row r="476" spans="1:83" ht="14.25" x14ac:dyDescent="0.2">
      <c r="A476" s="37"/>
      <c r="B476" s="37" t="s">
        <v>405</v>
      </c>
      <c r="C476" s="37" t="s">
        <v>583</v>
      </c>
      <c r="D476" s="38" t="s">
        <v>362</v>
      </c>
      <c r="E476" s="39">
        <f>SmtRes!DO157*SmtRes!AT157</f>
        <v>0.27</v>
      </c>
      <c r="F476" s="39"/>
      <c r="G476" s="39">
        <f>SmtRes!DO157*SmtRes!CX157</f>
        <v>0.24299999999999999</v>
      </c>
      <c r="H476" s="41"/>
      <c r="I476" s="40"/>
      <c r="J476" s="41">
        <f>ROUND(SmtRes!AG157/SmtRes!DO157, 2)</f>
        <v>658.94</v>
      </c>
      <c r="K476" s="40"/>
      <c r="L476" s="41">
        <f>SmtRes!DH157</f>
        <v>160.12</v>
      </c>
      <c r="CE476">
        <v>1</v>
      </c>
    </row>
    <row r="477" spans="1:83" ht="28.5" x14ac:dyDescent="0.2">
      <c r="A477" s="37"/>
      <c r="B477" s="37" t="s">
        <v>373</v>
      </c>
      <c r="C477" s="37" t="s">
        <v>375</v>
      </c>
      <c r="D477" s="38" t="s">
        <v>368</v>
      </c>
      <c r="E477" s="39">
        <v>0.27</v>
      </c>
      <c r="F477" s="39"/>
      <c r="G477" s="39">
        <f>SmtRes!CX158</f>
        <v>0.24299999999999999</v>
      </c>
      <c r="H477" s="41">
        <f>SmtRes!CZ158</f>
        <v>477.92</v>
      </c>
      <c r="I477" s="40">
        <f>SmtRes!AJ158</f>
        <v>1.21</v>
      </c>
      <c r="J477" s="41">
        <f>ROUND(H477*I477, 2)</f>
        <v>578.28</v>
      </c>
      <c r="K477" s="40"/>
      <c r="L477" s="41">
        <f>SmtRes!DG158</f>
        <v>140.52000000000001</v>
      </c>
    </row>
    <row r="478" spans="1:83" ht="14.25" x14ac:dyDescent="0.2">
      <c r="A478" s="37"/>
      <c r="B478" s="37" t="s">
        <v>376</v>
      </c>
      <c r="C478" s="37" t="s">
        <v>543</v>
      </c>
      <c r="D478" s="38" t="s">
        <v>362</v>
      </c>
      <c r="E478" s="39">
        <f>SmtRes!DO158*SmtRes!AT158</f>
        <v>0.27</v>
      </c>
      <c r="F478" s="39"/>
      <c r="G478" s="39">
        <f>SmtRes!DO158*SmtRes!CX158</f>
        <v>0.24299999999999999</v>
      </c>
      <c r="H478" s="41"/>
      <c r="I478" s="40"/>
      <c r="J478" s="41">
        <f>ROUND(SmtRes!AG158/SmtRes!DO158, 2)</f>
        <v>490.55</v>
      </c>
      <c r="K478" s="40"/>
      <c r="L478" s="41">
        <f>SmtRes!DH158</f>
        <v>119.2</v>
      </c>
      <c r="CE478">
        <v>1</v>
      </c>
    </row>
    <row r="479" spans="1:83" ht="28.5" x14ac:dyDescent="0.2">
      <c r="A479" s="37"/>
      <c r="B479" s="37" t="s">
        <v>433</v>
      </c>
      <c r="C479" s="37" t="s">
        <v>435</v>
      </c>
      <c r="D479" s="38" t="s">
        <v>368</v>
      </c>
      <c r="E479" s="39">
        <v>1.51</v>
      </c>
      <c r="F479" s="39"/>
      <c r="G479" s="39">
        <f>SmtRes!CX159</f>
        <v>1.359</v>
      </c>
      <c r="H479" s="41"/>
      <c r="I479" s="40"/>
      <c r="J479" s="41">
        <f>SmtRes!CZ159</f>
        <v>26.32</v>
      </c>
      <c r="K479" s="40"/>
      <c r="L479" s="41">
        <f>SmtRes!DG159</f>
        <v>35.770000000000003</v>
      </c>
    </row>
    <row r="480" spans="1:83" ht="15" x14ac:dyDescent="0.2">
      <c r="A480" s="36"/>
      <c r="B480" s="39">
        <v>4</v>
      </c>
      <c r="C480" s="36" t="s">
        <v>545</v>
      </c>
      <c r="D480" s="38"/>
      <c r="E480" s="42"/>
      <c r="F480" s="39"/>
      <c r="G480" s="42"/>
      <c r="H480" s="39"/>
      <c r="I480" s="39"/>
      <c r="J480" s="39"/>
      <c r="K480" s="39"/>
      <c r="L480" s="43">
        <f>SUM(L481:L482)-SUMIF(CE481:CE482, 1, L481:L482)</f>
        <v>2517.65</v>
      </c>
    </row>
    <row r="481" spans="1:83" ht="42.75" x14ac:dyDescent="0.2">
      <c r="A481" s="37"/>
      <c r="B481" s="37" t="s">
        <v>440</v>
      </c>
      <c r="C481" s="37" t="s">
        <v>442</v>
      </c>
      <c r="D481" s="38" t="s">
        <v>380</v>
      </c>
      <c r="E481" s="39">
        <v>0.72</v>
      </c>
      <c r="F481" s="39"/>
      <c r="G481" s="39">
        <f>SmtRes!CX160</f>
        <v>0.64800000000000002</v>
      </c>
      <c r="H481" s="41">
        <f>SmtRes!CZ160</f>
        <v>155.63</v>
      </c>
      <c r="I481" s="40">
        <f>SmtRes!AI160</f>
        <v>0.95</v>
      </c>
      <c r="J481" s="41">
        <f>ROUND(H481*I481, 2)</f>
        <v>147.85</v>
      </c>
      <c r="K481" s="40"/>
      <c r="L481" s="41">
        <f>SmtRes!DF160</f>
        <v>95.81</v>
      </c>
    </row>
    <row r="482" spans="1:83" ht="42.75" x14ac:dyDescent="0.2">
      <c r="A482" s="37"/>
      <c r="B482" s="37" t="s">
        <v>471</v>
      </c>
      <c r="C482" s="44" t="s">
        <v>473</v>
      </c>
      <c r="D482" s="45" t="s">
        <v>380</v>
      </c>
      <c r="E482" s="46">
        <v>2.4</v>
      </c>
      <c r="F482" s="46"/>
      <c r="G482" s="46">
        <f>SmtRes!CX161</f>
        <v>2.16</v>
      </c>
      <c r="H482" s="47">
        <f>SmtRes!CZ161</f>
        <v>911.56</v>
      </c>
      <c r="I482" s="48">
        <f>SmtRes!AI161</f>
        <v>1.23</v>
      </c>
      <c r="J482" s="47">
        <f>ROUND(H482*I482, 2)</f>
        <v>1121.22</v>
      </c>
      <c r="K482" s="48"/>
      <c r="L482" s="47">
        <f>SmtRes!DF161</f>
        <v>2421.84</v>
      </c>
    </row>
    <row r="483" spans="1:83" ht="15" x14ac:dyDescent="0.2">
      <c r="A483" s="37"/>
      <c r="B483" s="37"/>
      <c r="C483" s="50" t="s">
        <v>546</v>
      </c>
      <c r="D483" s="38"/>
      <c r="E483" s="39"/>
      <c r="F483" s="39"/>
      <c r="G483" s="39"/>
      <c r="H483" s="41"/>
      <c r="I483" s="40"/>
      <c r="J483" s="41"/>
      <c r="K483" s="40"/>
      <c r="L483" s="41">
        <f>L471+L473+L474+L480</f>
        <v>7795.7199999999993</v>
      </c>
    </row>
    <row r="484" spans="1:83" ht="14.25" x14ac:dyDescent="0.2">
      <c r="A484" s="37"/>
      <c r="B484" s="37"/>
      <c r="C484" s="37" t="s">
        <v>547</v>
      </c>
      <c r="D484" s="38"/>
      <c r="E484" s="39"/>
      <c r="F484" s="39"/>
      <c r="G484" s="39"/>
      <c r="H484" s="41"/>
      <c r="I484" s="40"/>
      <c r="J484" s="41"/>
      <c r="K484" s="40"/>
      <c r="L484" s="41">
        <f>SUM(AR469:AR487)+SUM(AS469:AS487)+SUM(AT469:AT487)+SUM(AU469:AU487)+SUM(AV469:AV487)</f>
        <v>4724.84</v>
      </c>
    </row>
    <row r="485" spans="1:83" ht="28.5" x14ac:dyDescent="0.2">
      <c r="A485" s="37"/>
      <c r="B485" s="37" t="s">
        <v>106</v>
      </c>
      <c r="C485" s="37" t="s">
        <v>584</v>
      </c>
      <c r="D485" s="38" t="s">
        <v>414</v>
      </c>
      <c r="E485" s="39">
        <f>Source!BZ149</f>
        <v>97</v>
      </c>
      <c r="F485" s="39"/>
      <c r="G485" s="39">
        <f>Source!AT149</f>
        <v>97</v>
      </c>
      <c r="H485" s="41"/>
      <c r="I485" s="40"/>
      <c r="J485" s="41"/>
      <c r="K485" s="40"/>
      <c r="L485" s="41">
        <f>SUM(AZ469:AZ487)</f>
        <v>4583.09</v>
      </c>
    </row>
    <row r="486" spans="1:83" ht="28.5" x14ac:dyDescent="0.2">
      <c r="A486" s="44"/>
      <c r="B486" s="44" t="s">
        <v>107</v>
      </c>
      <c r="C486" s="44" t="s">
        <v>585</v>
      </c>
      <c r="D486" s="45" t="s">
        <v>414</v>
      </c>
      <c r="E486" s="46">
        <f>Source!CA149</f>
        <v>51</v>
      </c>
      <c r="F486" s="46"/>
      <c r="G486" s="46">
        <f>Source!AU149</f>
        <v>51</v>
      </c>
      <c r="H486" s="47"/>
      <c r="I486" s="48"/>
      <c r="J486" s="47"/>
      <c r="K486" s="48"/>
      <c r="L486" s="47">
        <f>SUM(BA469:BA487)</f>
        <v>2409.67</v>
      </c>
    </row>
    <row r="487" spans="1:83" ht="15" x14ac:dyDescent="0.2">
      <c r="C487" s="82" t="s">
        <v>550</v>
      </c>
      <c r="D487" s="82"/>
      <c r="E487" s="82"/>
      <c r="F487" s="82"/>
      <c r="G487" s="82"/>
      <c r="H487" s="82"/>
      <c r="I487" s="83">
        <f>K487/E469</f>
        <v>16431.644444444442</v>
      </c>
      <c r="J487" s="83"/>
      <c r="K487" s="83">
        <f>L471+L473+L480+L485+L486+L474</f>
        <v>14788.48</v>
      </c>
      <c r="L487" s="83"/>
      <c r="AD487">
        <f>ROUND((Source!AT149/100)*((ROUND(SUMIF(SmtRes!AQ155:'SmtRes'!AQ161,"=1",SmtRes!AD155:'SmtRes'!AD161)*Source!I149, 2)+ROUND(SUMIF(SmtRes!AQ155:'SmtRes'!AQ161,"=1",SmtRes!AC155:'SmtRes'!AC161)*Source!I149, 2))), 2)</f>
        <v>1422.16</v>
      </c>
      <c r="AE487">
        <f>ROUND((Source!AU149/100)*((ROUND(SUMIF(SmtRes!AQ155:'SmtRes'!AQ161,"=1",SmtRes!AD155:'SmtRes'!AD161)*Source!I149, 2)+ROUND(SUMIF(SmtRes!AQ155:'SmtRes'!AQ161,"=1",SmtRes!AC155:'SmtRes'!AC161)*Source!I149, 2))), 2)</f>
        <v>747.73</v>
      </c>
      <c r="AN487" s="49">
        <f>L471+L473+L480+L485+L486+L474</f>
        <v>14788.48</v>
      </c>
      <c r="AO487" s="49">
        <f>L473</f>
        <v>553.2299999999999</v>
      </c>
      <c r="AQ487" t="s">
        <v>551</v>
      </c>
      <c r="AR487" s="49">
        <f>L471</f>
        <v>4445.5200000000004</v>
      </c>
      <c r="AT487" s="49">
        <f>L474</f>
        <v>279.32</v>
      </c>
      <c r="AV487" t="s">
        <v>551</v>
      </c>
      <c r="AW487" s="49">
        <f>L480</f>
        <v>2517.65</v>
      </c>
      <c r="AZ487">
        <f>Source!X149</f>
        <v>4583.09</v>
      </c>
      <c r="BA487">
        <f>Source!Y149</f>
        <v>2409.67</v>
      </c>
      <c r="CD487">
        <v>2</v>
      </c>
    </row>
    <row r="488" spans="1:83" ht="42.75" x14ac:dyDescent="0.2">
      <c r="A488" s="35" t="s">
        <v>150</v>
      </c>
      <c r="B488" s="37" t="s">
        <v>593</v>
      </c>
      <c r="C488" s="37" t="str">
        <f>Source!G150</f>
        <v>Проводник заземляющий открыто по строительным основаниям: из полосовой стали сечением 160 мм2</v>
      </c>
      <c r="D488" s="38" t="str">
        <f>Source!H150</f>
        <v>100 м</v>
      </c>
      <c r="E488" s="39">
        <f>Source!K150</f>
        <v>0.24</v>
      </c>
      <c r="F488" s="39"/>
      <c r="G488" s="39">
        <f>Source!I150</f>
        <v>0.24</v>
      </c>
      <c r="H488" s="41"/>
      <c r="I488" s="40"/>
      <c r="J488" s="41"/>
      <c r="K488" s="40"/>
      <c r="L488" s="41"/>
    </row>
    <row r="489" spans="1:83" x14ac:dyDescent="0.2">
      <c r="C489" s="53" t="str">
        <f>"Объем: "&amp;Source!I150&amp;"=24/"&amp;"100"</f>
        <v>Объем: 0,24=24/100</v>
      </c>
    </row>
    <row r="490" spans="1:83" ht="15" x14ac:dyDescent="0.2">
      <c r="A490" s="36"/>
      <c r="B490" s="39">
        <v>1</v>
      </c>
      <c r="C490" s="36" t="s">
        <v>540</v>
      </c>
      <c r="D490" s="38" t="s">
        <v>362</v>
      </c>
      <c r="E490" s="42"/>
      <c r="F490" s="39"/>
      <c r="G490" s="42">
        <f>Source!U150</f>
        <v>4.4400000000000004</v>
      </c>
      <c r="H490" s="39"/>
      <c r="I490" s="39"/>
      <c r="J490" s="39"/>
      <c r="K490" s="39"/>
      <c r="L490" s="43">
        <f>SUM(L491:L491)-SUMIF(CE491:CE491, 1, L491:L491)</f>
        <v>2129.25</v>
      </c>
    </row>
    <row r="491" spans="1:83" ht="14.25" x14ac:dyDescent="0.2">
      <c r="A491" s="37"/>
      <c r="B491" s="37" t="s">
        <v>456</v>
      </c>
      <c r="C491" s="37" t="s">
        <v>457</v>
      </c>
      <c r="D491" s="38" t="s">
        <v>362</v>
      </c>
      <c r="E491" s="39">
        <v>18.5</v>
      </c>
      <c r="F491" s="39"/>
      <c r="G491" s="39">
        <f>SmtRes!CX162</f>
        <v>4.4400000000000004</v>
      </c>
      <c r="H491" s="41"/>
      <c r="I491" s="40"/>
      <c r="J491" s="41">
        <f>SmtRes!CZ162</f>
        <v>479.56</v>
      </c>
      <c r="K491" s="40"/>
      <c r="L491" s="41">
        <f>SmtRes!DI162</f>
        <v>2129.25</v>
      </c>
    </row>
    <row r="492" spans="1:83" ht="15" x14ac:dyDescent="0.2">
      <c r="A492" s="36"/>
      <c r="B492" s="39">
        <v>2</v>
      </c>
      <c r="C492" s="36" t="s">
        <v>541</v>
      </c>
      <c r="D492" s="38"/>
      <c r="E492" s="42"/>
      <c r="F492" s="39"/>
      <c r="G492" s="42"/>
      <c r="H492" s="39"/>
      <c r="I492" s="39"/>
      <c r="J492" s="39"/>
      <c r="K492" s="39"/>
      <c r="L492" s="43">
        <f>SUM(L493:L498)-SUMIF(CE493:CE498, 1, L493:L498)</f>
        <v>135.87</v>
      </c>
    </row>
    <row r="493" spans="1:83" ht="15" x14ac:dyDescent="0.2">
      <c r="A493" s="36"/>
      <c r="B493" s="39"/>
      <c r="C493" s="36" t="s">
        <v>544</v>
      </c>
      <c r="D493" s="38" t="s">
        <v>362</v>
      </c>
      <c r="E493" s="42"/>
      <c r="F493" s="39"/>
      <c r="G493" s="42">
        <f>Source!V150</f>
        <v>0.1104</v>
      </c>
      <c r="H493" s="39"/>
      <c r="I493" s="39"/>
      <c r="J493" s="39"/>
      <c r="K493" s="39"/>
      <c r="L493" s="43">
        <f>SUMIF(CE494:CE498, 1, L494:L498)</f>
        <v>63.449999999999996</v>
      </c>
      <c r="CE493">
        <v>1</v>
      </c>
    </row>
    <row r="494" spans="1:83" ht="28.5" x14ac:dyDescent="0.2">
      <c r="A494" s="37"/>
      <c r="B494" s="37" t="s">
        <v>402</v>
      </c>
      <c r="C494" s="37" t="s">
        <v>404</v>
      </c>
      <c r="D494" s="38" t="s">
        <v>368</v>
      </c>
      <c r="E494" s="39">
        <v>0.23</v>
      </c>
      <c r="F494" s="39"/>
      <c r="G494" s="39">
        <f>SmtRes!CX164</f>
        <v>5.5199999999999999E-2</v>
      </c>
      <c r="H494" s="41"/>
      <c r="I494" s="40"/>
      <c r="J494" s="41">
        <f>SmtRes!CZ164</f>
        <v>1551.19</v>
      </c>
      <c r="K494" s="40"/>
      <c r="L494" s="41">
        <f>SmtRes!DG164</f>
        <v>85.63</v>
      </c>
    </row>
    <row r="495" spans="1:83" ht="14.25" x14ac:dyDescent="0.2">
      <c r="A495" s="37"/>
      <c r="B495" s="37" t="s">
        <v>405</v>
      </c>
      <c r="C495" s="37" t="s">
        <v>583</v>
      </c>
      <c r="D495" s="38" t="s">
        <v>362</v>
      </c>
      <c r="E495" s="39">
        <f>SmtRes!DO164*SmtRes!AT164</f>
        <v>0.23</v>
      </c>
      <c r="F495" s="39"/>
      <c r="G495" s="39">
        <f>SmtRes!DO164*SmtRes!CX164</f>
        <v>5.5199999999999999E-2</v>
      </c>
      <c r="H495" s="41"/>
      <c r="I495" s="40"/>
      <c r="J495" s="41">
        <f>ROUND(SmtRes!AG164/SmtRes!DO164, 2)</f>
        <v>658.94</v>
      </c>
      <c r="K495" s="40"/>
      <c r="L495" s="41">
        <f>SmtRes!DH164</f>
        <v>36.369999999999997</v>
      </c>
      <c r="CE495">
        <v>1</v>
      </c>
    </row>
    <row r="496" spans="1:83" ht="28.5" x14ac:dyDescent="0.2">
      <c r="A496" s="37"/>
      <c r="B496" s="37" t="s">
        <v>373</v>
      </c>
      <c r="C496" s="37" t="s">
        <v>375</v>
      </c>
      <c r="D496" s="38" t="s">
        <v>368</v>
      </c>
      <c r="E496" s="39">
        <v>0.23</v>
      </c>
      <c r="F496" s="39"/>
      <c r="G496" s="39">
        <f>SmtRes!CX165</f>
        <v>5.5199999999999999E-2</v>
      </c>
      <c r="H496" s="41">
        <f>SmtRes!CZ165</f>
        <v>477.92</v>
      </c>
      <c r="I496" s="40">
        <f>SmtRes!AJ165</f>
        <v>1.21</v>
      </c>
      <c r="J496" s="41">
        <f>ROUND(H496*I496, 2)</f>
        <v>578.28</v>
      </c>
      <c r="K496" s="40"/>
      <c r="L496" s="41">
        <f>SmtRes!DG165</f>
        <v>31.92</v>
      </c>
    </row>
    <row r="497" spans="1:83" ht="14.25" x14ac:dyDescent="0.2">
      <c r="A497" s="37"/>
      <c r="B497" s="37" t="s">
        <v>376</v>
      </c>
      <c r="C497" s="37" t="s">
        <v>543</v>
      </c>
      <c r="D497" s="38" t="s">
        <v>362</v>
      </c>
      <c r="E497" s="39">
        <f>SmtRes!DO165*SmtRes!AT165</f>
        <v>0.23</v>
      </c>
      <c r="F497" s="39"/>
      <c r="G497" s="39">
        <f>SmtRes!DO165*SmtRes!CX165</f>
        <v>5.5199999999999999E-2</v>
      </c>
      <c r="H497" s="41"/>
      <c r="I497" s="40"/>
      <c r="J497" s="41">
        <f>ROUND(SmtRes!AG165/SmtRes!DO165, 2)</f>
        <v>490.55</v>
      </c>
      <c r="K497" s="40"/>
      <c r="L497" s="41">
        <f>SmtRes!DH165</f>
        <v>27.08</v>
      </c>
      <c r="CE497">
        <v>1</v>
      </c>
    </row>
    <row r="498" spans="1:83" ht="28.5" x14ac:dyDescent="0.2">
      <c r="A498" s="37"/>
      <c r="B498" s="37" t="s">
        <v>433</v>
      </c>
      <c r="C498" s="37" t="s">
        <v>435</v>
      </c>
      <c r="D498" s="38" t="s">
        <v>368</v>
      </c>
      <c r="E498" s="39">
        <v>2.9</v>
      </c>
      <c r="F498" s="39"/>
      <c r="G498" s="39">
        <f>SmtRes!CX166</f>
        <v>0.69599999999999995</v>
      </c>
      <c r="H498" s="41"/>
      <c r="I498" s="40"/>
      <c r="J498" s="41">
        <f>SmtRes!CZ166</f>
        <v>26.32</v>
      </c>
      <c r="K498" s="40"/>
      <c r="L498" s="41">
        <f>SmtRes!DG166</f>
        <v>18.32</v>
      </c>
    </row>
    <row r="499" spans="1:83" ht="15" x14ac:dyDescent="0.2">
      <c r="A499" s="36"/>
      <c r="B499" s="39">
        <v>4</v>
      </c>
      <c r="C499" s="36" t="s">
        <v>545</v>
      </c>
      <c r="D499" s="38"/>
      <c r="E499" s="42"/>
      <c r="F499" s="39"/>
      <c r="G499" s="42"/>
      <c r="H499" s="39"/>
      <c r="I499" s="39"/>
      <c r="J499" s="39"/>
      <c r="K499" s="39"/>
      <c r="L499" s="43">
        <f>SUM(L500:L502)-SUMIF(CE500:CE502, 1, L500:L502)</f>
        <v>723.77</v>
      </c>
    </row>
    <row r="500" spans="1:83" ht="42.75" x14ac:dyDescent="0.2">
      <c r="A500" s="37"/>
      <c r="B500" s="37" t="s">
        <v>440</v>
      </c>
      <c r="C500" s="37" t="s">
        <v>442</v>
      </c>
      <c r="D500" s="38" t="s">
        <v>380</v>
      </c>
      <c r="E500" s="39">
        <v>1.3</v>
      </c>
      <c r="F500" s="39"/>
      <c r="G500" s="39">
        <f>SmtRes!CX167</f>
        <v>0.312</v>
      </c>
      <c r="H500" s="41">
        <f>SmtRes!CZ167</f>
        <v>155.63</v>
      </c>
      <c r="I500" s="40">
        <f>SmtRes!AI167</f>
        <v>0.95</v>
      </c>
      <c r="J500" s="41">
        <f>ROUND(H500*I500, 2)</f>
        <v>147.85</v>
      </c>
      <c r="K500" s="40"/>
      <c r="L500" s="41">
        <f>SmtRes!DF167</f>
        <v>46.13</v>
      </c>
    </row>
    <row r="501" spans="1:83" ht="42.75" x14ac:dyDescent="0.2">
      <c r="A501" s="37"/>
      <c r="B501" s="37" t="s">
        <v>474</v>
      </c>
      <c r="C501" s="37" t="s">
        <v>476</v>
      </c>
      <c r="D501" s="38" t="s">
        <v>163</v>
      </c>
      <c r="E501" s="39">
        <v>4.0000000000000001E-3</v>
      </c>
      <c r="F501" s="39"/>
      <c r="G501" s="39">
        <f>SmtRes!CX168</f>
        <v>9.6000000000000002E-4</v>
      </c>
      <c r="H501" s="41">
        <f>SmtRes!CZ168</f>
        <v>71131.5</v>
      </c>
      <c r="I501" s="40">
        <f>SmtRes!AI168</f>
        <v>0.86</v>
      </c>
      <c r="J501" s="41">
        <f>ROUND(H501*I501, 2)</f>
        <v>61173.09</v>
      </c>
      <c r="K501" s="40"/>
      <c r="L501" s="41">
        <f>SmtRes!DF168</f>
        <v>58.73</v>
      </c>
    </row>
    <row r="502" spans="1:83" ht="42.75" x14ac:dyDescent="0.2">
      <c r="A502" s="37"/>
      <c r="B502" s="37" t="s">
        <v>471</v>
      </c>
      <c r="C502" s="44" t="s">
        <v>473</v>
      </c>
      <c r="D502" s="45" t="s">
        <v>380</v>
      </c>
      <c r="E502" s="46">
        <v>2.2999999999999998</v>
      </c>
      <c r="F502" s="46"/>
      <c r="G502" s="46">
        <f>SmtRes!CX169</f>
        <v>0.55200000000000005</v>
      </c>
      <c r="H502" s="47">
        <f>SmtRes!CZ169</f>
        <v>911.56</v>
      </c>
      <c r="I502" s="48">
        <f>SmtRes!AI169</f>
        <v>1.23</v>
      </c>
      <c r="J502" s="47">
        <f>ROUND(H502*I502, 2)</f>
        <v>1121.22</v>
      </c>
      <c r="K502" s="48"/>
      <c r="L502" s="47">
        <f>SmtRes!DF169</f>
        <v>618.91</v>
      </c>
    </row>
    <row r="503" spans="1:83" ht="15" x14ac:dyDescent="0.2">
      <c r="A503" s="37"/>
      <c r="B503" s="37"/>
      <c r="C503" s="50" t="s">
        <v>546</v>
      </c>
      <c r="D503" s="38"/>
      <c r="E503" s="39"/>
      <c r="F503" s="39"/>
      <c r="G503" s="39"/>
      <c r="H503" s="41"/>
      <c r="I503" s="40"/>
      <c r="J503" s="41"/>
      <c r="K503" s="40"/>
      <c r="L503" s="41">
        <f>L490+L492+L493+L499</f>
        <v>3052.3399999999997</v>
      </c>
    </row>
    <row r="504" spans="1:83" ht="14.25" x14ac:dyDescent="0.2">
      <c r="A504" s="37"/>
      <c r="B504" s="37"/>
      <c r="C504" s="37" t="s">
        <v>547</v>
      </c>
      <c r="D504" s="38"/>
      <c r="E504" s="39"/>
      <c r="F504" s="39"/>
      <c r="G504" s="39"/>
      <c r="H504" s="41"/>
      <c r="I504" s="40"/>
      <c r="J504" s="41"/>
      <c r="K504" s="40"/>
      <c r="L504" s="41">
        <f>SUM(AR488:AR507)+SUM(AS488:AS507)+SUM(AT488:AT507)+SUM(AU488:AU507)+SUM(AV488:AV507)</f>
        <v>2192.6999999999998</v>
      </c>
    </row>
    <row r="505" spans="1:83" ht="28.5" x14ac:dyDescent="0.2">
      <c r="A505" s="37"/>
      <c r="B505" s="37" t="s">
        <v>106</v>
      </c>
      <c r="C505" s="37" t="s">
        <v>584</v>
      </c>
      <c r="D505" s="38" t="s">
        <v>414</v>
      </c>
      <c r="E505" s="39">
        <f>Source!BZ150</f>
        <v>97</v>
      </c>
      <c r="F505" s="39"/>
      <c r="G505" s="39">
        <f>Source!AT150</f>
        <v>97</v>
      </c>
      <c r="H505" s="41"/>
      <c r="I505" s="40"/>
      <c r="J505" s="41"/>
      <c r="K505" s="40"/>
      <c r="L505" s="41">
        <f>SUM(AZ488:AZ507)</f>
        <v>2126.92</v>
      </c>
    </row>
    <row r="506" spans="1:83" ht="28.5" x14ac:dyDescent="0.2">
      <c r="A506" s="44"/>
      <c r="B506" s="44" t="s">
        <v>107</v>
      </c>
      <c r="C506" s="44" t="s">
        <v>585</v>
      </c>
      <c r="D506" s="45" t="s">
        <v>414</v>
      </c>
      <c r="E506" s="46">
        <f>Source!CA150</f>
        <v>51</v>
      </c>
      <c r="F506" s="46"/>
      <c r="G506" s="46">
        <f>Source!AU150</f>
        <v>51</v>
      </c>
      <c r="H506" s="47"/>
      <c r="I506" s="48"/>
      <c r="J506" s="47"/>
      <c r="K506" s="48"/>
      <c r="L506" s="47">
        <f>SUM(BA488:BA507)</f>
        <v>1118.28</v>
      </c>
    </row>
    <row r="507" spans="1:83" ht="15" x14ac:dyDescent="0.2">
      <c r="C507" s="82" t="s">
        <v>550</v>
      </c>
      <c r="D507" s="82"/>
      <c r="E507" s="82"/>
      <c r="F507" s="82"/>
      <c r="G507" s="82"/>
      <c r="H507" s="82"/>
      <c r="I507" s="83">
        <f>K507/E488</f>
        <v>26239.749999999996</v>
      </c>
      <c r="J507" s="83"/>
      <c r="K507" s="83">
        <f>L490+L492+L499+L505+L506+L493</f>
        <v>6297.5399999999991</v>
      </c>
      <c r="L507" s="83"/>
      <c r="AD507">
        <f>ROUND((Source!AT150/100)*((ROUND(SUMIF(SmtRes!AQ162:'SmtRes'!AQ170,"=1",SmtRes!AD162:'SmtRes'!AD170)*Source!I150, 2)+ROUND(SUMIF(SmtRes!AQ162:'SmtRes'!AQ170,"=1",SmtRes!AC162:'SmtRes'!AC170)*Source!I150, 2))), 2)</f>
        <v>379.24</v>
      </c>
      <c r="AE507">
        <f>ROUND((Source!AU150/100)*((ROUND(SUMIF(SmtRes!AQ162:'SmtRes'!AQ170,"=1",SmtRes!AD162:'SmtRes'!AD170)*Source!I150, 2)+ROUND(SUMIF(SmtRes!AQ162:'SmtRes'!AQ170,"=1",SmtRes!AC162:'SmtRes'!AC170)*Source!I150, 2))), 2)</f>
        <v>199.39</v>
      </c>
      <c r="AN507" s="49">
        <f>L490+L492+L499+L505+L506+L493</f>
        <v>6297.5399999999991</v>
      </c>
      <c r="AO507" s="49">
        <f>L492</f>
        <v>135.87</v>
      </c>
      <c r="AQ507" t="s">
        <v>551</v>
      </c>
      <c r="AR507" s="49">
        <f>L490</f>
        <v>2129.25</v>
      </c>
      <c r="AT507" s="49">
        <f>L493</f>
        <v>63.449999999999996</v>
      </c>
      <c r="AV507" t="s">
        <v>551</v>
      </c>
      <c r="AW507" s="49">
        <f>L499</f>
        <v>723.77</v>
      </c>
      <c r="AZ507">
        <f>Source!X150</f>
        <v>2126.92</v>
      </c>
      <c r="BA507">
        <f>Source!Y150</f>
        <v>1118.28</v>
      </c>
      <c r="CD507">
        <v>2</v>
      </c>
    </row>
    <row r="509" spans="1:83" ht="15" x14ac:dyDescent="0.2">
      <c r="A509" s="54"/>
      <c r="B509" s="55"/>
      <c r="C509" s="80" t="s">
        <v>554</v>
      </c>
      <c r="D509" s="80"/>
      <c r="E509" s="80"/>
      <c r="F509" s="80"/>
      <c r="G509" s="80"/>
      <c r="H509" s="80"/>
      <c r="I509" s="43"/>
      <c r="J509" s="54"/>
      <c r="K509" s="56"/>
      <c r="L509" s="43">
        <f>L511+L512+L518+L522</f>
        <v>509536.01</v>
      </c>
    </row>
    <row r="510" spans="1:83" ht="14.25" x14ac:dyDescent="0.2">
      <c r="A510" s="51"/>
      <c r="B510" s="53"/>
      <c r="C510" s="79" t="s">
        <v>555</v>
      </c>
      <c r="D510" s="75"/>
      <c r="E510" s="75"/>
      <c r="F510" s="75"/>
      <c r="G510" s="75"/>
      <c r="H510" s="75"/>
      <c r="I510" s="41"/>
      <c r="J510" s="51"/>
      <c r="K510" s="39"/>
      <c r="L510" s="41"/>
    </row>
    <row r="511" spans="1:83" ht="14.25" x14ac:dyDescent="0.2">
      <c r="A511" s="51"/>
      <c r="B511" s="53"/>
      <c r="C511" s="75" t="s">
        <v>556</v>
      </c>
      <c r="D511" s="75"/>
      <c r="E511" s="75"/>
      <c r="F511" s="75"/>
      <c r="G511" s="75"/>
      <c r="H511" s="75"/>
      <c r="I511" s="41"/>
      <c r="J511" s="51"/>
      <c r="K511" s="39"/>
      <c r="L511" s="41">
        <f>SUM(AR347:AR507)</f>
        <v>222601.35999999996</v>
      </c>
    </row>
    <row r="512" spans="1:83" ht="14.25" hidden="1" x14ac:dyDescent="0.2">
      <c r="A512" s="51"/>
      <c r="B512" s="53"/>
      <c r="C512" s="75" t="s">
        <v>557</v>
      </c>
      <c r="D512" s="75"/>
      <c r="E512" s="75"/>
      <c r="F512" s="75"/>
      <c r="G512" s="75"/>
      <c r="H512" s="75"/>
      <c r="I512" s="41"/>
      <c r="J512" s="51"/>
      <c r="K512" s="39"/>
      <c r="L512" s="41">
        <f>L514+L517+L516</f>
        <v>185606.52000000002</v>
      </c>
    </row>
    <row r="513" spans="1:12" ht="14.25" hidden="1" x14ac:dyDescent="0.2">
      <c r="A513" s="51"/>
      <c r="B513" s="53"/>
      <c r="C513" s="79" t="s">
        <v>558</v>
      </c>
      <c r="D513" s="75"/>
      <c r="E513" s="75"/>
      <c r="F513" s="75"/>
      <c r="G513" s="75"/>
      <c r="H513" s="75"/>
      <c r="I513" s="41"/>
      <c r="J513" s="51"/>
      <c r="K513" s="39"/>
      <c r="L513" s="41"/>
    </row>
    <row r="514" spans="1:12" ht="14.25" x14ac:dyDescent="0.2">
      <c r="A514" s="51"/>
      <c r="B514" s="53"/>
      <c r="C514" s="75" t="s">
        <v>557</v>
      </c>
      <c r="D514" s="75"/>
      <c r="E514" s="75"/>
      <c r="F514" s="75"/>
      <c r="G514" s="75"/>
      <c r="H514" s="75"/>
      <c r="I514" s="41"/>
      <c r="J514" s="51"/>
      <c r="K514" s="39"/>
      <c r="L514" s="41">
        <f>SUM(AO347:AO507)</f>
        <v>135084.35000000003</v>
      </c>
    </row>
    <row r="515" spans="1:12" ht="14.25" hidden="1" x14ac:dyDescent="0.2">
      <c r="A515" s="51"/>
      <c r="B515" s="53"/>
      <c r="C515" s="79" t="s">
        <v>559</v>
      </c>
      <c r="D515" s="75"/>
      <c r="E515" s="75"/>
      <c r="F515" s="75"/>
      <c r="G515" s="75"/>
      <c r="H515" s="75"/>
      <c r="I515" s="41"/>
      <c r="J515" s="51"/>
      <c r="K515" s="39"/>
      <c r="L515" s="41"/>
    </row>
    <row r="516" spans="1:12" ht="14.25" x14ac:dyDescent="0.2">
      <c r="A516" s="51"/>
      <c r="B516" s="53"/>
      <c r="C516" s="75" t="s">
        <v>579</v>
      </c>
      <c r="D516" s="75"/>
      <c r="E516" s="75"/>
      <c r="F516" s="75"/>
      <c r="G516" s="75"/>
      <c r="H516" s="75"/>
      <c r="I516" s="41"/>
      <c r="J516" s="51"/>
      <c r="K516" s="39"/>
      <c r="L516" s="41">
        <f>SUM(AT347:AT507)</f>
        <v>50522.17</v>
      </c>
    </row>
    <row r="517" spans="1:12" ht="14.25" hidden="1" x14ac:dyDescent="0.2">
      <c r="A517" s="51"/>
      <c r="B517" s="53"/>
      <c r="C517" s="75" t="s">
        <v>560</v>
      </c>
      <c r="D517" s="75"/>
      <c r="E517" s="75"/>
      <c r="F517" s="75"/>
      <c r="G517" s="75"/>
      <c r="H517" s="75"/>
      <c r="I517" s="41"/>
      <c r="J517" s="51"/>
      <c r="K517" s="39"/>
      <c r="L517" s="41">
        <f>SUM(AV347:AV507)</f>
        <v>0</v>
      </c>
    </row>
    <row r="518" spans="1:12" ht="14.25" x14ac:dyDescent="0.2">
      <c r="A518" s="51"/>
      <c r="B518" s="53"/>
      <c r="C518" s="75" t="s">
        <v>561</v>
      </c>
      <c r="D518" s="75"/>
      <c r="E518" s="75"/>
      <c r="F518" s="75"/>
      <c r="G518" s="75"/>
      <c r="H518" s="75"/>
      <c r="I518" s="41"/>
      <c r="J518" s="51"/>
      <c r="K518" s="39"/>
      <c r="L518" s="41">
        <f>L520+L521</f>
        <v>101328.12999999999</v>
      </c>
    </row>
    <row r="519" spans="1:12" ht="14.25" x14ac:dyDescent="0.2">
      <c r="A519" s="51"/>
      <c r="B519" s="53"/>
      <c r="C519" s="79" t="s">
        <v>558</v>
      </c>
      <c r="D519" s="75"/>
      <c r="E519" s="75"/>
      <c r="F519" s="75"/>
      <c r="G519" s="75"/>
      <c r="H519" s="75"/>
      <c r="I519" s="41"/>
      <c r="J519" s="51"/>
      <c r="K519" s="39"/>
      <c r="L519" s="41"/>
    </row>
    <row r="520" spans="1:12" ht="14.25" x14ac:dyDescent="0.2">
      <c r="A520" s="51"/>
      <c r="B520" s="53"/>
      <c r="C520" s="75" t="s">
        <v>562</v>
      </c>
      <c r="D520" s="75"/>
      <c r="E520" s="75"/>
      <c r="F520" s="75"/>
      <c r="G520" s="75"/>
      <c r="H520" s="75"/>
      <c r="I520" s="41"/>
      <c r="J520" s="51"/>
      <c r="K520" s="39"/>
      <c r="L520" s="41">
        <f>SUM(AW347:AW507)-SUM(BK347:BK507)</f>
        <v>101328.12999999999</v>
      </c>
    </row>
    <row r="521" spans="1:12" ht="14.25" hidden="1" x14ac:dyDescent="0.2">
      <c r="A521" s="51"/>
      <c r="B521" s="53"/>
      <c r="C521" s="75" t="s">
        <v>563</v>
      </c>
      <c r="D521" s="75"/>
      <c r="E521" s="75"/>
      <c r="F521" s="75"/>
      <c r="G521" s="75"/>
      <c r="H521" s="75"/>
      <c r="I521" s="41"/>
      <c r="J521" s="51"/>
      <c r="K521" s="39"/>
      <c r="L521" s="41">
        <f>SUM(BC347:BC507)</f>
        <v>0</v>
      </c>
    </row>
    <row r="522" spans="1:12" ht="14.25" hidden="1" x14ac:dyDescent="0.2">
      <c r="A522" s="51"/>
      <c r="B522" s="53"/>
      <c r="C522" s="75" t="s">
        <v>564</v>
      </c>
      <c r="D522" s="75"/>
      <c r="E522" s="75"/>
      <c r="F522" s="75"/>
      <c r="G522" s="75"/>
      <c r="H522" s="75"/>
      <c r="I522" s="41"/>
      <c r="J522" s="51"/>
      <c r="K522" s="39"/>
      <c r="L522" s="41">
        <f>SUM(BB347:BB507)</f>
        <v>0</v>
      </c>
    </row>
    <row r="523" spans="1:12" ht="14.25" x14ac:dyDescent="0.2">
      <c r="A523" s="51"/>
      <c r="B523" s="53"/>
      <c r="C523" s="75" t="s">
        <v>565</v>
      </c>
      <c r="D523" s="75"/>
      <c r="E523" s="75"/>
      <c r="F523" s="75"/>
      <c r="G523" s="75"/>
      <c r="H523" s="75"/>
      <c r="I523" s="41"/>
      <c r="J523" s="51"/>
      <c r="K523" s="39"/>
      <c r="L523" s="41">
        <f>SUM(AR347:AR507)+SUM(AT347:AT507)+SUM(AV347:AV507)</f>
        <v>273123.52999999997</v>
      </c>
    </row>
    <row r="524" spans="1:12" ht="14.25" x14ac:dyDescent="0.2">
      <c r="A524" s="51"/>
      <c r="B524" s="53"/>
      <c r="C524" s="75" t="s">
        <v>566</v>
      </c>
      <c r="D524" s="75"/>
      <c r="E524" s="75"/>
      <c r="F524" s="75"/>
      <c r="G524" s="75"/>
      <c r="H524" s="75"/>
      <c r="I524" s="41"/>
      <c r="J524" s="51"/>
      <c r="K524" s="39"/>
      <c r="L524" s="41">
        <f>SUM(AZ347:AZ507)</f>
        <v>264929.81</v>
      </c>
    </row>
    <row r="525" spans="1:12" ht="14.25" x14ac:dyDescent="0.2">
      <c r="A525" s="51"/>
      <c r="B525" s="53"/>
      <c r="C525" s="75" t="s">
        <v>567</v>
      </c>
      <c r="D525" s="75"/>
      <c r="E525" s="75"/>
      <c r="F525" s="75"/>
      <c r="G525" s="75"/>
      <c r="H525" s="75"/>
      <c r="I525" s="41"/>
      <c r="J525" s="51"/>
      <c r="K525" s="39"/>
      <c r="L525" s="41">
        <f>SUM(BA347:BA507)</f>
        <v>139293.00000000003</v>
      </c>
    </row>
    <row r="526" spans="1:12" ht="14.25" hidden="1" x14ac:dyDescent="0.2">
      <c r="A526" s="51"/>
      <c r="B526" s="53"/>
      <c r="C526" s="75" t="s">
        <v>568</v>
      </c>
      <c r="D526" s="75"/>
      <c r="E526" s="75"/>
      <c r="F526" s="75"/>
      <c r="G526" s="75"/>
      <c r="H526" s="75"/>
      <c r="I526" s="41"/>
      <c r="J526" s="51"/>
      <c r="K526" s="39"/>
      <c r="L526" s="41">
        <f>L528+L529</f>
        <v>0</v>
      </c>
    </row>
    <row r="527" spans="1:12" ht="14.25" hidden="1" x14ac:dyDescent="0.2">
      <c r="A527" s="51"/>
      <c r="B527" s="53"/>
      <c r="C527" s="79" t="s">
        <v>555</v>
      </c>
      <c r="D527" s="75"/>
      <c r="E527" s="75"/>
      <c r="F527" s="75"/>
      <c r="G527" s="75"/>
      <c r="H527" s="75"/>
      <c r="I527" s="41"/>
      <c r="J527" s="51"/>
      <c r="K527" s="39"/>
      <c r="L527" s="41"/>
    </row>
    <row r="528" spans="1:12" ht="14.25" hidden="1" x14ac:dyDescent="0.2">
      <c r="A528" s="51"/>
      <c r="B528" s="53"/>
      <c r="C528" s="75" t="s">
        <v>569</v>
      </c>
      <c r="D528" s="75"/>
      <c r="E528" s="75"/>
      <c r="F528" s="75"/>
      <c r="G528" s="75"/>
      <c r="H528" s="75"/>
      <c r="I528" s="41"/>
      <c r="J528" s="51"/>
      <c r="K528" s="39"/>
      <c r="L528" s="41">
        <f>SUM(BK347:BK507)</f>
        <v>0</v>
      </c>
    </row>
    <row r="529" spans="1:82" ht="14.25" hidden="1" x14ac:dyDescent="0.2">
      <c r="A529" s="51"/>
      <c r="B529" s="53"/>
      <c r="C529" s="75" t="s">
        <v>570</v>
      </c>
      <c r="D529" s="75"/>
      <c r="E529" s="75"/>
      <c r="F529" s="75"/>
      <c r="G529" s="75"/>
      <c r="H529" s="75"/>
      <c r="I529" s="41"/>
      <c r="J529" s="51"/>
      <c r="K529" s="39"/>
      <c r="L529" s="41">
        <f>SUM(BD347:BD507)</f>
        <v>0</v>
      </c>
    </row>
    <row r="530" spans="1:82" ht="14.25" hidden="1" x14ac:dyDescent="0.2">
      <c r="A530" s="51"/>
      <c r="B530" s="53"/>
      <c r="C530" s="75" t="s">
        <v>571</v>
      </c>
      <c r="D530" s="75"/>
      <c r="E530" s="75"/>
      <c r="F530" s="75"/>
      <c r="G530" s="75"/>
      <c r="H530" s="75"/>
      <c r="I530" s="41"/>
      <c r="J530" s="51"/>
      <c r="K530" s="39"/>
      <c r="L530" s="41"/>
    </row>
    <row r="531" spans="1:82" ht="14.25" hidden="1" x14ac:dyDescent="0.2">
      <c r="A531" s="51"/>
      <c r="B531" s="53"/>
      <c r="C531" s="75" t="s">
        <v>572</v>
      </c>
      <c r="D531" s="75"/>
      <c r="E531" s="75"/>
      <c r="F531" s="75"/>
      <c r="G531" s="75"/>
      <c r="H531" s="75"/>
      <c r="I531" s="41"/>
      <c r="J531" s="51"/>
      <c r="K531" s="39"/>
      <c r="L531" s="41">
        <f>SUM(BO347:BO507)</f>
        <v>0</v>
      </c>
    </row>
    <row r="532" spans="1:82" ht="15" x14ac:dyDescent="0.2">
      <c r="A532" s="54"/>
      <c r="B532" s="55"/>
      <c r="C532" s="80" t="s">
        <v>573</v>
      </c>
      <c r="D532" s="80"/>
      <c r="E532" s="80"/>
      <c r="F532" s="80"/>
      <c r="G532" s="80"/>
      <c r="H532" s="80"/>
      <c r="I532" s="43"/>
      <c r="J532" s="54"/>
      <c r="K532" s="56"/>
      <c r="L532" s="43">
        <f>L509+L524+L525+L526+L530+L531</f>
        <v>913758.82000000007</v>
      </c>
    </row>
    <row r="533" spans="1:82" ht="14.25" x14ac:dyDescent="0.2">
      <c r="A533" s="51"/>
      <c r="B533" s="53"/>
      <c r="C533" s="79" t="s">
        <v>574</v>
      </c>
      <c r="D533" s="75"/>
      <c r="E533" s="75"/>
      <c r="F533" s="75"/>
      <c r="G533" s="75"/>
      <c r="H533" s="75"/>
      <c r="I533" s="41"/>
      <c r="J533" s="51"/>
      <c r="K533" s="39"/>
      <c r="L533" s="41"/>
    </row>
    <row r="534" spans="1:82" ht="14.25" hidden="1" x14ac:dyDescent="0.2">
      <c r="A534" s="51"/>
      <c r="B534" s="53"/>
      <c r="C534" s="75" t="s">
        <v>575</v>
      </c>
      <c r="D534" s="75"/>
      <c r="E534" s="75"/>
      <c r="F534" s="75"/>
      <c r="G534" s="75"/>
      <c r="H534" s="75"/>
      <c r="I534" s="41"/>
      <c r="J534" s="51"/>
      <c r="K534" s="39"/>
      <c r="L534" s="41">
        <f>SUM(AX347:AX507)</f>
        <v>0</v>
      </c>
    </row>
    <row r="535" spans="1:82" ht="14.25" hidden="1" x14ac:dyDescent="0.2">
      <c r="A535" s="51"/>
      <c r="B535" s="53"/>
      <c r="C535" s="75" t="s">
        <v>576</v>
      </c>
      <c r="D535" s="75"/>
      <c r="E535" s="75"/>
      <c r="F535" s="75"/>
      <c r="G535" s="75"/>
      <c r="H535" s="75"/>
      <c r="I535" s="41"/>
      <c r="J535" s="51"/>
      <c r="K535" s="39"/>
      <c r="L535" s="41">
        <f>SUM(AY347:AY507)</f>
        <v>0</v>
      </c>
    </row>
    <row r="536" spans="1:82" ht="14.25" x14ac:dyDescent="0.2">
      <c r="A536" s="51"/>
      <c r="B536" s="53"/>
      <c r="C536" s="75" t="s">
        <v>577</v>
      </c>
      <c r="D536" s="75"/>
      <c r="E536" s="75"/>
      <c r="F536" s="76"/>
      <c r="G536" s="42">
        <f>Source!F174</f>
        <v>451.27</v>
      </c>
      <c r="H536" s="51"/>
      <c r="I536" s="51"/>
      <c r="J536" s="51"/>
      <c r="K536" s="51"/>
      <c r="L536" s="51"/>
    </row>
    <row r="537" spans="1:82" ht="14.25" x14ac:dyDescent="0.2">
      <c r="A537" s="51"/>
      <c r="B537" s="53"/>
      <c r="C537" s="75" t="s">
        <v>578</v>
      </c>
      <c r="D537" s="75"/>
      <c r="E537" s="75"/>
      <c r="F537" s="76"/>
      <c r="G537" s="42">
        <f>Source!F175</f>
        <v>81.886399999999995</v>
      </c>
      <c r="H537" s="51"/>
      <c r="I537" s="51"/>
      <c r="J537" s="51"/>
      <c r="K537" s="51"/>
      <c r="L537" s="51"/>
    </row>
    <row r="540" spans="1:82" ht="16.5" x14ac:dyDescent="0.2">
      <c r="A540" s="84" t="s">
        <v>595</v>
      </c>
      <c r="B540" s="84"/>
      <c r="C540" s="84"/>
      <c r="D540" s="84"/>
      <c r="E540" s="84"/>
      <c r="F540" s="84"/>
      <c r="G540" s="84"/>
      <c r="H540" s="84"/>
      <c r="I540" s="84"/>
      <c r="J540" s="84"/>
      <c r="K540" s="84"/>
      <c r="L540" s="84"/>
    </row>
    <row r="541" spans="1:82" ht="99.75" x14ac:dyDescent="0.2">
      <c r="A541" s="58" t="s">
        <v>153</v>
      </c>
      <c r="B541" s="44" t="str">
        <f>Source!F186</f>
        <v>20.2.09.08-0027</v>
      </c>
      <c r="C541" s="44" t="str">
        <f>Source!G186</f>
        <v>Муфта кабельная концевая с болтовыми наконечниками и комплектом пайки для присоединения заземления, термоусаживаемая внутренней установки на напряжение до 10 кВ для 3-х жильных кабелей с бумажной маслопропитанной изоляцией, сечением жил 150-240 мм2</v>
      </c>
      <c r="D541" s="45" t="str">
        <f>Source!H186</f>
        <v>ШТ</v>
      </c>
      <c r="E541" s="46">
        <f>Source!K186</f>
        <v>6</v>
      </c>
      <c r="F541" s="46"/>
      <c r="G541" s="46">
        <f>Source!I186</f>
        <v>6</v>
      </c>
      <c r="H541" s="47">
        <f>Source!AL186</f>
        <v>2498.71</v>
      </c>
      <c r="I541" s="48">
        <f>IF(Source!BC186&lt;&gt; 0, Source!BC186, 1)</f>
        <v>1.48</v>
      </c>
      <c r="J541" s="47">
        <f>ROUND(H541*I541, 2)</f>
        <v>3698.09</v>
      </c>
      <c r="K541" s="48"/>
      <c r="L541" s="47">
        <f>Source!P186</f>
        <v>22188.54</v>
      </c>
    </row>
    <row r="542" spans="1:82" ht="15" x14ac:dyDescent="0.2">
      <c r="C542" s="82" t="s">
        <v>550</v>
      </c>
      <c r="D542" s="82"/>
      <c r="E542" s="82"/>
      <c r="F542" s="82"/>
      <c r="G542" s="82"/>
      <c r="H542" s="82"/>
      <c r="I542" s="83">
        <f>K542/E541</f>
        <v>3698.09</v>
      </c>
      <c r="J542" s="83"/>
      <c r="K542" s="83">
        <f>L541</f>
        <v>22188.54</v>
      </c>
      <c r="L542" s="83"/>
      <c r="AD542">
        <f>ROUND((Source!AT186/100)*((ROUND(ROUND(Source!AO186,2)*Source!I186, 2)+ROUND(ROUND(Source!AN186,2)*Source!I186, 2))), 2)</f>
        <v>0</v>
      </c>
      <c r="AE542">
        <f>ROUND((Source!AU186/100)*((ROUND(ROUND(Source!AO186,2)*Source!I186, 2)+ROUND(ROUND(Source!AN186,2)*Source!I186, 2))), 2)</f>
        <v>0</v>
      </c>
      <c r="AN542" s="49">
        <f>L541</f>
        <v>22188.54</v>
      </c>
      <c r="AO542">
        <f>0</f>
        <v>0</v>
      </c>
      <c r="AQ542" t="s">
        <v>551</v>
      </c>
      <c r="AR542">
        <f>0</f>
        <v>0</v>
      </c>
      <c r="AT542">
        <f>0</f>
        <v>0</v>
      </c>
      <c r="AV542" t="s">
        <v>551</v>
      </c>
      <c r="AW542" s="49">
        <f>L541</f>
        <v>22188.54</v>
      </c>
      <c r="AZ542">
        <f>Source!X186</f>
        <v>0</v>
      </c>
      <c r="BA542">
        <f>Source!Y186</f>
        <v>0</v>
      </c>
      <c r="CD542">
        <v>2</v>
      </c>
    </row>
    <row r="543" spans="1:82" ht="28.5" x14ac:dyDescent="0.2">
      <c r="A543" s="58" t="s">
        <v>160</v>
      </c>
      <c r="B543" s="44" t="str">
        <f>Source!F187</f>
        <v>08.3.08.02-0045</v>
      </c>
      <c r="C543" s="44" t="str">
        <f>Source!G187</f>
        <v>Уголок стальной горячекатаный равнополочный 63х63х5</v>
      </c>
      <c r="D543" s="45" t="str">
        <f>Source!H187</f>
        <v>т</v>
      </c>
      <c r="E543" s="46">
        <f>Source!K187</f>
        <v>0.12987000000000001</v>
      </c>
      <c r="F543" s="46"/>
      <c r="G543" s="46">
        <f>Source!I187</f>
        <v>0.12987000000000001</v>
      </c>
      <c r="H543" s="47">
        <f>Source!AL187</f>
        <v>60419.11</v>
      </c>
      <c r="I543" s="48"/>
      <c r="J543" s="47"/>
      <c r="K543" s="48"/>
      <c r="L543" s="47">
        <f>Source!P187</f>
        <v>7846.63</v>
      </c>
    </row>
    <row r="544" spans="1:82" ht="15" x14ac:dyDescent="0.2">
      <c r="C544" s="82" t="s">
        <v>550</v>
      </c>
      <c r="D544" s="82"/>
      <c r="E544" s="82"/>
      <c r="F544" s="82"/>
      <c r="G544" s="82"/>
      <c r="H544" s="82"/>
      <c r="I544" s="83">
        <f>K544/E543</f>
        <v>60419.11141911141</v>
      </c>
      <c r="J544" s="83"/>
      <c r="K544" s="83">
        <f>L543</f>
        <v>7846.63</v>
      </c>
      <c r="L544" s="83"/>
      <c r="AD544">
        <f>ROUND((Source!AT187/100)*((ROUND(ROUND(Source!AO187,2)*Source!I187, 2)+ROUND(ROUND(Source!AN187,2)*Source!I187, 2))), 2)</f>
        <v>0</v>
      </c>
      <c r="AE544">
        <f>ROUND((Source!AU187/100)*((ROUND(ROUND(Source!AO187,2)*Source!I187, 2)+ROUND(ROUND(Source!AN187,2)*Source!I187, 2))), 2)</f>
        <v>0</v>
      </c>
      <c r="AN544" s="49">
        <f>L543</f>
        <v>7846.63</v>
      </c>
      <c r="AO544">
        <f>0</f>
        <v>0</v>
      </c>
      <c r="AQ544" t="s">
        <v>551</v>
      </c>
      <c r="AR544">
        <f>0</f>
        <v>0</v>
      </c>
      <c r="AT544">
        <f>0</f>
        <v>0</v>
      </c>
      <c r="AV544" t="s">
        <v>551</v>
      </c>
      <c r="AW544" s="49">
        <f>L543</f>
        <v>7846.63</v>
      </c>
      <c r="AZ544">
        <f>Source!X187</f>
        <v>0</v>
      </c>
      <c r="BA544">
        <f>Source!Y187</f>
        <v>0</v>
      </c>
      <c r="CD544">
        <v>1</v>
      </c>
    </row>
    <row r="545" spans="1:82" ht="28.5" x14ac:dyDescent="0.2">
      <c r="A545" s="58" t="s">
        <v>168</v>
      </c>
      <c r="B545" s="44" t="str">
        <f>Source!F188</f>
        <v>08.3.07.01-0426</v>
      </c>
      <c r="C545" s="44" t="str">
        <f>Source!G188</f>
        <v>Прокат стальной горячекатаный полосовой, размеры 50х5 мм</v>
      </c>
      <c r="D545" s="45" t="str">
        <f>Source!H188</f>
        <v>т</v>
      </c>
      <c r="E545" s="46">
        <f>Source!K188</f>
        <v>3.7679999999999998E-2</v>
      </c>
      <c r="F545" s="46"/>
      <c r="G545" s="46">
        <f>Source!I188</f>
        <v>3.7679999999999998E-2</v>
      </c>
      <c r="H545" s="47">
        <f>Source!AL188</f>
        <v>86838.22</v>
      </c>
      <c r="I545" s="48">
        <f>IF(Source!BC188&lt;&gt; 0, Source!BC188, 1)</f>
        <v>0.88</v>
      </c>
      <c r="J545" s="47">
        <f>ROUND(H545*I545, 2)</f>
        <v>76417.63</v>
      </c>
      <c r="K545" s="48"/>
      <c r="L545" s="47">
        <f>Source!P188</f>
        <v>2879.42</v>
      </c>
    </row>
    <row r="546" spans="1:82" ht="15" x14ac:dyDescent="0.2">
      <c r="C546" s="82" t="s">
        <v>550</v>
      </c>
      <c r="D546" s="82"/>
      <c r="E546" s="82"/>
      <c r="F546" s="82"/>
      <c r="G546" s="82"/>
      <c r="H546" s="82"/>
      <c r="I546" s="83">
        <f>K546/E545</f>
        <v>76417.728237791933</v>
      </c>
      <c r="J546" s="83"/>
      <c r="K546" s="83">
        <f>L545</f>
        <v>2879.42</v>
      </c>
      <c r="L546" s="83"/>
      <c r="AD546">
        <f>ROUND((Source!AT188/100)*((ROUND(ROUND(Source!AO188,2)*Source!I188, 2)+ROUND(ROUND(Source!AN188,2)*Source!I188, 2))), 2)</f>
        <v>0</v>
      </c>
      <c r="AE546">
        <f>ROUND((Source!AU188/100)*((ROUND(ROUND(Source!AO188,2)*Source!I188, 2)+ROUND(ROUND(Source!AN188,2)*Source!I188, 2))), 2)</f>
        <v>0</v>
      </c>
      <c r="AN546" s="49">
        <f>L545</f>
        <v>2879.42</v>
      </c>
      <c r="AO546">
        <f>0</f>
        <v>0</v>
      </c>
      <c r="AQ546" t="s">
        <v>551</v>
      </c>
      <c r="AR546">
        <f>0</f>
        <v>0</v>
      </c>
      <c r="AT546">
        <f>0</f>
        <v>0</v>
      </c>
      <c r="AV546" t="s">
        <v>551</v>
      </c>
      <c r="AW546" s="49">
        <f>L545</f>
        <v>2879.42</v>
      </c>
      <c r="AZ546">
        <f>Source!X188</f>
        <v>0</v>
      </c>
      <c r="BA546">
        <f>Source!Y188</f>
        <v>0</v>
      </c>
      <c r="CD546">
        <v>1</v>
      </c>
    </row>
    <row r="548" spans="1:82" ht="15" x14ac:dyDescent="0.2">
      <c r="A548" s="54"/>
      <c r="B548" s="55"/>
      <c r="C548" s="80" t="s">
        <v>554</v>
      </c>
      <c r="D548" s="80"/>
      <c r="E548" s="80"/>
      <c r="F548" s="80"/>
      <c r="G548" s="80"/>
      <c r="H548" s="80"/>
      <c r="I548" s="43"/>
      <c r="J548" s="54"/>
      <c r="K548" s="56"/>
      <c r="L548" s="43">
        <f>L550+L551+L557+L561</f>
        <v>32914.590000000004</v>
      </c>
    </row>
    <row r="549" spans="1:82" ht="14.25" x14ac:dyDescent="0.2">
      <c r="A549" s="51"/>
      <c r="B549" s="53"/>
      <c r="C549" s="79" t="s">
        <v>555</v>
      </c>
      <c r="D549" s="75"/>
      <c r="E549" s="75"/>
      <c r="F549" s="75"/>
      <c r="G549" s="75"/>
      <c r="H549" s="75"/>
      <c r="I549" s="41"/>
      <c r="J549" s="51"/>
      <c r="K549" s="39"/>
      <c r="L549" s="41"/>
    </row>
    <row r="550" spans="1:82" ht="14.25" hidden="1" x14ac:dyDescent="0.2">
      <c r="A550" s="51"/>
      <c r="B550" s="53"/>
      <c r="C550" s="75" t="s">
        <v>556</v>
      </c>
      <c r="D550" s="75"/>
      <c r="E550" s="75"/>
      <c r="F550" s="75"/>
      <c r="G550" s="75"/>
      <c r="H550" s="75"/>
      <c r="I550" s="41"/>
      <c r="J550" s="51"/>
      <c r="K550" s="39"/>
      <c r="L550" s="41">
        <f>SUM(AR540:AR546)</f>
        <v>0</v>
      </c>
    </row>
    <row r="551" spans="1:82" ht="14.25" hidden="1" x14ac:dyDescent="0.2">
      <c r="A551" s="51"/>
      <c r="B551" s="53"/>
      <c r="C551" s="75" t="s">
        <v>557</v>
      </c>
      <c r="D551" s="75"/>
      <c r="E551" s="75"/>
      <c r="F551" s="75"/>
      <c r="G551" s="75"/>
      <c r="H551" s="75"/>
      <c r="I551" s="41"/>
      <c r="J551" s="51"/>
      <c r="K551" s="39"/>
      <c r="L551" s="41">
        <f>L553+L556+L555</f>
        <v>0</v>
      </c>
    </row>
    <row r="552" spans="1:82" ht="14.25" hidden="1" x14ac:dyDescent="0.2">
      <c r="A552" s="51"/>
      <c r="B552" s="53"/>
      <c r="C552" s="79" t="s">
        <v>558</v>
      </c>
      <c r="D552" s="75"/>
      <c r="E552" s="75"/>
      <c r="F552" s="75"/>
      <c r="G552" s="75"/>
      <c r="H552" s="75"/>
      <c r="I552" s="41"/>
      <c r="J552" s="51"/>
      <c r="K552" s="39"/>
      <c r="L552" s="41"/>
    </row>
    <row r="553" spans="1:82" ht="14.25" hidden="1" x14ac:dyDescent="0.2">
      <c r="A553" s="51"/>
      <c r="B553" s="53"/>
      <c r="C553" s="75" t="s">
        <v>557</v>
      </c>
      <c r="D553" s="75"/>
      <c r="E553" s="75"/>
      <c r="F553" s="75"/>
      <c r="G553" s="75"/>
      <c r="H553" s="75"/>
      <c r="I553" s="41"/>
      <c r="J553" s="51"/>
      <c r="K553" s="39"/>
      <c r="L553" s="41">
        <f>SUM(AO540:AO546)</f>
        <v>0</v>
      </c>
    </row>
    <row r="554" spans="1:82" ht="14.25" hidden="1" x14ac:dyDescent="0.2">
      <c r="A554" s="51"/>
      <c r="B554" s="53"/>
      <c r="C554" s="79" t="s">
        <v>559</v>
      </c>
      <c r="D554" s="75"/>
      <c r="E554" s="75"/>
      <c r="F554" s="75"/>
      <c r="G554" s="75"/>
      <c r="H554" s="75"/>
      <c r="I554" s="41"/>
      <c r="J554" s="51"/>
      <c r="K554" s="39"/>
      <c r="L554" s="41"/>
    </row>
    <row r="555" spans="1:82" ht="14.25" hidden="1" x14ac:dyDescent="0.2">
      <c r="A555" s="51"/>
      <c r="B555" s="53"/>
      <c r="C555" s="75" t="s">
        <v>579</v>
      </c>
      <c r="D555" s="75"/>
      <c r="E555" s="75"/>
      <c r="F555" s="75"/>
      <c r="G555" s="75"/>
      <c r="H555" s="75"/>
      <c r="I555" s="41"/>
      <c r="J555" s="51"/>
      <c r="K555" s="39"/>
      <c r="L555" s="41">
        <f>SUM(AT540:AT546)</f>
        <v>0</v>
      </c>
    </row>
    <row r="556" spans="1:82" ht="14.25" hidden="1" x14ac:dyDescent="0.2">
      <c r="A556" s="51"/>
      <c r="B556" s="53"/>
      <c r="C556" s="75" t="s">
        <v>560</v>
      </c>
      <c r="D556" s="75"/>
      <c r="E556" s="75"/>
      <c r="F556" s="75"/>
      <c r="G556" s="75"/>
      <c r="H556" s="75"/>
      <c r="I556" s="41"/>
      <c r="J556" s="51"/>
      <c r="K556" s="39"/>
      <c r="L556" s="41">
        <f>SUM(AV540:AV546)</f>
        <v>0</v>
      </c>
    </row>
    <row r="557" spans="1:82" ht="14.25" x14ac:dyDescent="0.2">
      <c r="A557" s="51"/>
      <c r="B557" s="53"/>
      <c r="C557" s="75" t="s">
        <v>561</v>
      </c>
      <c r="D557" s="75"/>
      <c r="E557" s="75"/>
      <c r="F557" s="75"/>
      <c r="G557" s="75"/>
      <c r="H557" s="75"/>
      <c r="I557" s="41"/>
      <c r="J557" s="51"/>
      <c r="K557" s="39"/>
      <c r="L557" s="41">
        <f>L559+L560</f>
        <v>32914.590000000004</v>
      </c>
    </row>
    <row r="558" spans="1:82" ht="14.25" x14ac:dyDescent="0.2">
      <c r="A558" s="51"/>
      <c r="B558" s="53"/>
      <c r="C558" s="79" t="s">
        <v>558</v>
      </c>
      <c r="D558" s="75"/>
      <c r="E558" s="75"/>
      <c r="F558" s="75"/>
      <c r="G558" s="75"/>
      <c r="H558" s="75"/>
      <c r="I558" s="41"/>
      <c r="J558" s="51"/>
      <c r="K558" s="39"/>
      <c r="L558" s="41"/>
    </row>
    <row r="559" spans="1:82" ht="14.25" x14ac:dyDescent="0.2">
      <c r="A559" s="51"/>
      <c r="B559" s="53"/>
      <c r="C559" s="75" t="s">
        <v>562</v>
      </c>
      <c r="D559" s="75"/>
      <c r="E559" s="75"/>
      <c r="F559" s="75"/>
      <c r="G559" s="75"/>
      <c r="H559" s="75"/>
      <c r="I559" s="41"/>
      <c r="J559" s="51"/>
      <c r="K559" s="39"/>
      <c r="L559" s="41">
        <f>SUM(AW540:AW546)-SUM(BK540:BK546)</f>
        <v>32914.590000000004</v>
      </c>
    </row>
    <row r="560" spans="1:82" ht="14.25" hidden="1" x14ac:dyDescent="0.2">
      <c r="A560" s="51"/>
      <c r="B560" s="53"/>
      <c r="C560" s="75" t="s">
        <v>563</v>
      </c>
      <c r="D560" s="75"/>
      <c r="E560" s="75"/>
      <c r="F560" s="75"/>
      <c r="G560" s="75"/>
      <c r="H560" s="75"/>
      <c r="I560" s="41"/>
      <c r="J560" s="51"/>
      <c r="K560" s="39"/>
      <c r="L560" s="41">
        <f>SUM(BC540:BC546)</f>
        <v>0</v>
      </c>
    </row>
    <row r="561" spans="1:12" ht="14.25" hidden="1" x14ac:dyDescent="0.2">
      <c r="A561" s="51"/>
      <c r="B561" s="53"/>
      <c r="C561" s="75" t="s">
        <v>564</v>
      </c>
      <c r="D561" s="75"/>
      <c r="E561" s="75"/>
      <c r="F561" s="75"/>
      <c r="G561" s="75"/>
      <c r="H561" s="75"/>
      <c r="I561" s="41"/>
      <c r="J561" s="51"/>
      <c r="K561" s="39"/>
      <c r="L561" s="41">
        <f>SUM(BB540:BB546)</f>
        <v>0</v>
      </c>
    </row>
    <row r="562" spans="1:12" ht="14.25" hidden="1" x14ac:dyDescent="0.2">
      <c r="A562" s="51"/>
      <c r="B562" s="53"/>
      <c r="C562" s="75" t="s">
        <v>565</v>
      </c>
      <c r="D562" s="75"/>
      <c r="E562" s="75"/>
      <c r="F562" s="75"/>
      <c r="G562" s="75"/>
      <c r="H562" s="75"/>
      <c r="I562" s="41"/>
      <c r="J562" s="51"/>
      <c r="K562" s="39"/>
      <c r="L562" s="41">
        <f>SUM(AR540:AR546)+SUM(AT540:AT546)+SUM(AV540:AV546)</f>
        <v>0</v>
      </c>
    </row>
    <row r="563" spans="1:12" ht="14.25" hidden="1" x14ac:dyDescent="0.2">
      <c r="A563" s="51"/>
      <c r="B563" s="53"/>
      <c r="C563" s="75" t="s">
        <v>566</v>
      </c>
      <c r="D563" s="75"/>
      <c r="E563" s="75"/>
      <c r="F563" s="75"/>
      <c r="G563" s="75"/>
      <c r="H563" s="75"/>
      <c r="I563" s="41"/>
      <c r="J563" s="51"/>
      <c r="K563" s="39"/>
      <c r="L563" s="41">
        <f>SUM(AZ540:AZ546)</f>
        <v>0</v>
      </c>
    </row>
    <row r="564" spans="1:12" ht="14.25" hidden="1" x14ac:dyDescent="0.2">
      <c r="A564" s="51"/>
      <c r="B564" s="53"/>
      <c r="C564" s="75" t="s">
        <v>567</v>
      </c>
      <c r="D564" s="75"/>
      <c r="E564" s="75"/>
      <c r="F564" s="75"/>
      <c r="G564" s="75"/>
      <c r="H564" s="75"/>
      <c r="I564" s="41"/>
      <c r="J564" s="51"/>
      <c r="K564" s="39"/>
      <c r="L564" s="41">
        <f>SUM(BA540:BA546)</f>
        <v>0</v>
      </c>
    </row>
    <row r="565" spans="1:12" ht="14.25" hidden="1" x14ac:dyDescent="0.2">
      <c r="A565" s="51"/>
      <c r="B565" s="53"/>
      <c r="C565" s="75" t="s">
        <v>568</v>
      </c>
      <c r="D565" s="75"/>
      <c r="E565" s="75"/>
      <c r="F565" s="75"/>
      <c r="G565" s="75"/>
      <c r="H565" s="75"/>
      <c r="I565" s="41"/>
      <c r="J565" s="51"/>
      <c r="K565" s="39"/>
      <c r="L565" s="41">
        <f>L567+L568</f>
        <v>0</v>
      </c>
    </row>
    <row r="566" spans="1:12" ht="14.25" hidden="1" x14ac:dyDescent="0.2">
      <c r="A566" s="51"/>
      <c r="B566" s="53"/>
      <c r="C566" s="79" t="s">
        <v>555</v>
      </c>
      <c r="D566" s="75"/>
      <c r="E566" s="75"/>
      <c r="F566" s="75"/>
      <c r="G566" s="75"/>
      <c r="H566" s="75"/>
      <c r="I566" s="41"/>
      <c r="J566" s="51"/>
      <c r="K566" s="39"/>
      <c r="L566" s="41"/>
    </row>
    <row r="567" spans="1:12" ht="14.25" hidden="1" x14ac:dyDescent="0.2">
      <c r="A567" s="51"/>
      <c r="B567" s="53"/>
      <c r="C567" s="75" t="s">
        <v>569</v>
      </c>
      <c r="D567" s="75"/>
      <c r="E567" s="75"/>
      <c r="F567" s="75"/>
      <c r="G567" s="75"/>
      <c r="H567" s="75"/>
      <c r="I567" s="41"/>
      <c r="J567" s="51"/>
      <c r="K567" s="39"/>
      <c r="L567" s="41">
        <f>SUM(BK540:BK546)</f>
        <v>0</v>
      </c>
    </row>
    <row r="568" spans="1:12" ht="14.25" hidden="1" x14ac:dyDescent="0.2">
      <c r="A568" s="51"/>
      <c r="B568" s="53"/>
      <c r="C568" s="75" t="s">
        <v>570</v>
      </c>
      <c r="D568" s="75"/>
      <c r="E568" s="75"/>
      <c r="F568" s="75"/>
      <c r="G568" s="75"/>
      <c r="H568" s="75"/>
      <c r="I568" s="41"/>
      <c r="J568" s="51"/>
      <c r="K568" s="39"/>
      <c r="L568" s="41">
        <f>SUM(BD540:BD546)</f>
        <v>0</v>
      </c>
    </row>
    <row r="569" spans="1:12" ht="14.25" hidden="1" x14ac:dyDescent="0.2">
      <c r="A569" s="51"/>
      <c r="B569" s="53"/>
      <c r="C569" s="75" t="s">
        <v>571</v>
      </c>
      <c r="D569" s="75"/>
      <c r="E569" s="75"/>
      <c r="F569" s="75"/>
      <c r="G569" s="75"/>
      <c r="H569" s="75"/>
      <c r="I569" s="41"/>
      <c r="J569" s="51"/>
      <c r="K569" s="39"/>
      <c r="L569" s="41"/>
    </row>
    <row r="570" spans="1:12" ht="14.25" hidden="1" x14ac:dyDescent="0.2">
      <c r="A570" s="51"/>
      <c r="B570" s="53"/>
      <c r="C570" s="75" t="s">
        <v>572</v>
      </c>
      <c r="D570" s="75"/>
      <c r="E570" s="75"/>
      <c r="F570" s="75"/>
      <c r="G570" s="75"/>
      <c r="H570" s="75"/>
      <c r="I570" s="41"/>
      <c r="J570" s="51"/>
      <c r="K570" s="39"/>
      <c r="L570" s="41">
        <f>SUM(BO540:BO546)</f>
        <v>0</v>
      </c>
    </row>
    <row r="571" spans="1:12" ht="15" x14ac:dyDescent="0.2">
      <c r="A571" s="54"/>
      <c r="B571" s="55"/>
      <c r="C571" s="80" t="s">
        <v>573</v>
      </c>
      <c r="D571" s="80"/>
      <c r="E571" s="80"/>
      <c r="F571" s="80"/>
      <c r="G571" s="80"/>
      <c r="H571" s="80"/>
      <c r="I571" s="43"/>
      <c r="J571" s="54"/>
      <c r="K571" s="56"/>
      <c r="L571" s="43">
        <f>L548+L563+L564+L565+L569+L570</f>
        <v>32914.590000000004</v>
      </c>
    </row>
    <row r="572" spans="1:12" ht="14.25" hidden="1" x14ac:dyDescent="0.2">
      <c r="A572" s="51"/>
      <c r="B572" s="53"/>
      <c r="C572" s="79" t="s">
        <v>574</v>
      </c>
      <c r="D572" s="75"/>
      <c r="E572" s="75"/>
      <c r="F572" s="75"/>
      <c r="G572" s="75"/>
      <c r="H572" s="75"/>
      <c r="I572" s="41"/>
      <c r="J572" s="51"/>
      <c r="K572" s="39"/>
      <c r="L572" s="41"/>
    </row>
    <row r="573" spans="1:12" ht="14.25" hidden="1" x14ac:dyDescent="0.2">
      <c r="A573" s="51"/>
      <c r="B573" s="53"/>
      <c r="C573" s="75" t="s">
        <v>575</v>
      </c>
      <c r="D573" s="75"/>
      <c r="E573" s="75"/>
      <c r="F573" s="75"/>
      <c r="G573" s="75"/>
      <c r="H573" s="75"/>
      <c r="I573" s="41"/>
      <c r="J573" s="51"/>
      <c r="K573" s="39"/>
      <c r="L573" s="41">
        <f>SUM(AX540:AX546)</f>
        <v>0</v>
      </c>
    </row>
    <row r="574" spans="1:12" ht="14.25" hidden="1" x14ac:dyDescent="0.2">
      <c r="A574" s="51"/>
      <c r="B574" s="53"/>
      <c r="C574" s="75" t="s">
        <v>576</v>
      </c>
      <c r="D574" s="75"/>
      <c r="E574" s="75"/>
      <c r="F574" s="75"/>
      <c r="G574" s="75"/>
      <c r="H574" s="75"/>
      <c r="I574" s="41"/>
      <c r="J574" s="51"/>
      <c r="K574" s="39"/>
      <c r="L574" s="41">
        <f>SUM(AY540:AY546)</f>
        <v>0</v>
      </c>
    </row>
    <row r="575" spans="1:12" ht="14.25" hidden="1" customHeight="1" x14ac:dyDescent="0.2">
      <c r="A575" s="51"/>
      <c r="B575" s="53"/>
      <c r="C575" s="75" t="s">
        <v>577</v>
      </c>
      <c r="D575" s="75"/>
      <c r="E575" s="75"/>
      <c r="F575" s="76"/>
      <c r="G575" s="42">
        <f>Source!F212</f>
        <v>0</v>
      </c>
      <c r="H575" s="51"/>
      <c r="I575" s="51"/>
      <c r="J575" s="51"/>
      <c r="K575" s="51"/>
      <c r="L575" s="51"/>
    </row>
    <row r="576" spans="1:12" ht="14.25" hidden="1" customHeight="1" x14ac:dyDescent="0.2">
      <c r="A576" s="51"/>
      <c r="B576" s="53"/>
      <c r="C576" s="75" t="s">
        <v>578</v>
      </c>
      <c r="D576" s="75"/>
      <c r="E576" s="75"/>
      <c r="F576" s="76"/>
      <c r="G576" s="42">
        <f>Source!F213</f>
        <v>0</v>
      </c>
      <c r="H576" s="51"/>
      <c r="I576" s="51"/>
      <c r="J576" s="51"/>
      <c r="K576" s="51"/>
      <c r="L576" s="51"/>
    </row>
    <row r="579" spans="1:82" ht="16.5" x14ac:dyDescent="0.2">
      <c r="A579" s="84" t="s">
        <v>596</v>
      </c>
      <c r="B579" s="84"/>
      <c r="C579" s="84"/>
      <c r="D579" s="84"/>
      <c r="E579" s="84"/>
      <c r="F579" s="84"/>
      <c r="G579" s="84"/>
      <c r="H579" s="84"/>
      <c r="I579" s="84"/>
      <c r="J579" s="84"/>
      <c r="K579" s="84"/>
      <c r="L579" s="84"/>
    </row>
    <row r="580" spans="1:82" ht="28.5" x14ac:dyDescent="0.2">
      <c r="A580" s="58" t="s">
        <v>173</v>
      </c>
      <c r="B580" s="44" t="str">
        <f>Source!F224</f>
        <v>Цена поставцика</v>
      </c>
      <c r="C580" s="44" t="s">
        <v>597</v>
      </c>
      <c r="D580" s="45" t="str">
        <f>Source!H224</f>
        <v>ШТ</v>
      </c>
      <c r="E580" s="46">
        <f>Source!K224</f>
        <v>2</v>
      </c>
      <c r="F580" s="46"/>
      <c r="G580" s="46">
        <f>Source!I224</f>
        <v>2</v>
      </c>
      <c r="H580" s="47"/>
      <c r="I580" s="48"/>
      <c r="J580" s="47">
        <f>Source!AL224</f>
        <v>419692.59</v>
      </c>
      <c r="K580" s="48"/>
      <c r="L580" s="47">
        <f>Source!HG224</f>
        <v>839385.18</v>
      </c>
    </row>
    <row r="581" spans="1:82" ht="15" x14ac:dyDescent="0.2">
      <c r="C581" s="82" t="s">
        <v>550</v>
      </c>
      <c r="D581" s="82"/>
      <c r="E581" s="82"/>
      <c r="F581" s="82"/>
      <c r="G581" s="82"/>
      <c r="H581" s="82"/>
      <c r="I581" s="83">
        <f>K581/E580</f>
        <v>419692.59</v>
      </c>
      <c r="J581" s="83"/>
      <c r="K581" s="83">
        <f>L580</f>
        <v>839385.18</v>
      </c>
      <c r="L581" s="83"/>
      <c r="AD581">
        <f>ROUND((Source!AT224/100)*((ROUND(ROUND(Source!AO224,2)*Source!I224, 2)+ROUND(ROUND(Source!AN224,2)*Source!I224, 2))), 2)</f>
        <v>0</v>
      </c>
      <c r="AE581">
        <f>ROUND((Source!AU224/100)*((ROUND(ROUND(Source!AO224,2)*Source!I224, 2)+ROUND(ROUND(Source!AN224,2)*Source!I224, 2))), 2)</f>
        <v>0</v>
      </c>
      <c r="AN581" s="49">
        <f>L580</f>
        <v>839385.18</v>
      </c>
      <c r="AO581">
        <f>0</f>
        <v>0</v>
      </c>
      <c r="AQ581" t="s">
        <v>551</v>
      </c>
      <c r="AR581">
        <f>0</f>
        <v>0</v>
      </c>
      <c r="AT581">
        <f>0</f>
        <v>0</v>
      </c>
      <c r="AV581" t="s">
        <v>551</v>
      </c>
      <c r="AW581" s="49">
        <f>L580</f>
        <v>839385.18</v>
      </c>
      <c r="AX581" s="49">
        <f>L580</f>
        <v>839385.18</v>
      </c>
      <c r="AZ581">
        <f>Source!X224</f>
        <v>0</v>
      </c>
      <c r="BA581">
        <f>Source!Y224</f>
        <v>0</v>
      </c>
      <c r="CD581">
        <v>0</v>
      </c>
    </row>
    <row r="582" spans="1:82" ht="28.5" x14ac:dyDescent="0.2">
      <c r="A582" s="58" t="s">
        <v>179</v>
      </c>
      <c r="B582" s="44" t="str">
        <f>Source!F225</f>
        <v>Цена поставцика</v>
      </c>
      <c r="C582" s="44" t="s">
        <v>650</v>
      </c>
      <c r="D582" s="45" t="str">
        <f>Source!H225</f>
        <v>КОМП</v>
      </c>
      <c r="E582" s="46">
        <f>Source!K225</f>
        <v>1</v>
      </c>
      <c r="F582" s="46"/>
      <c r="G582" s="46">
        <f>Source!I225</f>
        <v>1</v>
      </c>
      <c r="H582" s="47"/>
      <c r="I582" s="48"/>
      <c r="J582" s="47">
        <f>Source!AL225</f>
        <v>7641333.3300000001</v>
      </c>
      <c r="K582" s="48"/>
      <c r="L582" s="47">
        <f>Source!HG225</f>
        <v>7641333.3300000001</v>
      </c>
    </row>
    <row r="583" spans="1:82" ht="15" x14ac:dyDescent="0.2">
      <c r="C583" s="82" t="s">
        <v>550</v>
      </c>
      <c r="D583" s="82"/>
      <c r="E583" s="82"/>
      <c r="F583" s="82"/>
      <c r="G583" s="82"/>
      <c r="H583" s="82"/>
      <c r="I583" s="83">
        <f>K583/E582</f>
        <v>7641333.3300000001</v>
      </c>
      <c r="J583" s="83"/>
      <c r="K583" s="83">
        <f>L582</f>
        <v>7641333.3300000001</v>
      </c>
      <c r="L583" s="83"/>
      <c r="AD583">
        <f>ROUND((Source!AT225/100)*((ROUND(ROUND(Source!AO225,2)*Source!I225, 2)+ROUND(ROUND(Source!AN225,2)*Source!I225, 2))), 2)</f>
        <v>0</v>
      </c>
      <c r="AE583">
        <f>ROUND((Source!AU225/100)*((ROUND(ROUND(Source!AO225,2)*Source!I225, 2)+ROUND(ROUND(Source!AN225,2)*Source!I225, 2))), 2)</f>
        <v>0</v>
      </c>
      <c r="AN583" s="49">
        <f>L582</f>
        <v>7641333.3300000001</v>
      </c>
      <c r="AO583">
        <f>0</f>
        <v>0</v>
      </c>
      <c r="AQ583" t="s">
        <v>551</v>
      </c>
      <c r="AR583">
        <f>0</f>
        <v>0</v>
      </c>
      <c r="AT583">
        <f>0</f>
        <v>0</v>
      </c>
      <c r="AV583" t="s">
        <v>551</v>
      </c>
      <c r="AW583" s="49">
        <f>L582</f>
        <v>7641333.3300000001</v>
      </c>
      <c r="AX583" s="49">
        <f>L582</f>
        <v>7641333.3300000001</v>
      </c>
      <c r="AZ583">
        <f>Source!X225</f>
        <v>0</v>
      </c>
      <c r="BA583">
        <f>Source!Y225</f>
        <v>0</v>
      </c>
      <c r="CD583">
        <v>0</v>
      </c>
    </row>
    <row r="584" spans="1:82" ht="28.5" x14ac:dyDescent="0.2">
      <c r="A584" s="58" t="s">
        <v>182</v>
      </c>
      <c r="B584" s="44" t="str">
        <f>Source!F226</f>
        <v>Цена поставцика</v>
      </c>
      <c r="C584" s="44" t="s">
        <v>651</v>
      </c>
      <c r="D584" s="45" t="str">
        <f>Source!H226</f>
        <v>КОМП</v>
      </c>
      <c r="E584" s="46">
        <f>Source!K226</f>
        <v>1</v>
      </c>
      <c r="F584" s="46"/>
      <c r="G584" s="46">
        <f>Source!I226</f>
        <v>1</v>
      </c>
      <c r="H584" s="47"/>
      <c r="I584" s="48"/>
      <c r="J584" s="47">
        <f>Source!AL226</f>
        <v>3126000</v>
      </c>
      <c r="K584" s="48"/>
      <c r="L584" s="47">
        <f>Source!HG226</f>
        <v>3126000</v>
      </c>
    </row>
    <row r="585" spans="1:82" ht="15" x14ac:dyDescent="0.2">
      <c r="C585" s="82" t="s">
        <v>550</v>
      </c>
      <c r="D585" s="82"/>
      <c r="E585" s="82"/>
      <c r="F585" s="82"/>
      <c r="G585" s="82"/>
      <c r="H585" s="82"/>
      <c r="I585" s="83">
        <f>K585/E584</f>
        <v>3126000</v>
      </c>
      <c r="J585" s="83"/>
      <c r="K585" s="83">
        <f>L584</f>
        <v>3126000</v>
      </c>
      <c r="L585" s="83"/>
      <c r="AD585">
        <f>ROUND((Source!AT226/100)*((ROUND(ROUND(Source!AO226,2)*Source!I226, 2)+ROUND(ROUND(Source!AN226,2)*Source!I226, 2))), 2)</f>
        <v>0</v>
      </c>
      <c r="AE585">
        <f>ROUND((Source!AU226/100)*((ROUND(ROUND(Source!AO226,2)*Source!I226, 2)+ROUND(ROUND(Source!AN226,2)*Source!I226, 2))), 2)</f>
        <v>0</v>
      </c>
      <c r="AN585" s="49">
        <f>L584</f>
        <v>3126000</v>
      </c>
      <c r="AO585">
        <f>0</f>
        <v>0</v>
      </c>
      <c r="AQ585" t="s">
        <v>551</v>
      </c>
      <c r="AR585">
        <f>0</f>
        <v>0</v>
      </c>
      <c r="AT585">
        <f>0</f>
        <v>0</v>
      </c>
      <c r="AV585" t="s">
        <v>551</v>
      </c>
      <c r="AW585" s="49">
        <f>L584</f>
        <v>3126000</v>
      </c>
      <c r="AX585" s="49">
        <f>L584</f>
        <v>3126000</v>
      </c>
      <c r="AZ585">
        <f>Source!X226</f>
        <v>0</v>
      </c>
      <c r="BA585">
        <f>Source!Y226</f>
        <v>0</v>
      </c>
      <c r="CD585">
        <v>0</v>
      </c>
    </row>
    <row r="586" spans="1:82" ht="28.5" x14ac:dyDescent="0.2">
      <c r="A586" s="58" t="s">
        <v>184</v>
      </c>
      <c r="B586" s="44" t="str">
        <f>Source!F227</f>
        <v>Цена поставцика</v>
      </c>
      <c r="C586" s="44" t="s">
        <v>598</v>
      </c>
      <c r="D586" s="45" t="str">
        <f>Source!H227</f>
        <v>ШТ</v>
      </c>
      <c r="E586" s="46">
        <f>Source!K227</f>
        <v>1</v>
      </c>
      <c r="F586" s="46"/>
      <c r="G586" s="46">
        <f>Source!I227</f>
        <v>1</v>
      </c>
      <c r="H586" s="47"/>
      <c r="I586" s="48"/>
      <c r="J586" s="47">
        <f>Source!AL227</f>
        <v>78150</v>
      </c>
      <c r="K586" s="48"/>
      <c r="L586" s="47">
        <f>Source!HG227</f>
        <v>78150</v>
      </c>
    </row>
    <row r="587" spans="1:82" ht="15" x14ac:dyDescent="0.2">
      <c r="C587" s="82" t="s">
        <v>550</v>
      </c>
      <c r="D587" s="82"/>
      <c r="E587" s="82"/>
      <c r="F587" s="82"/>
      <c r="G587" s="82"/>
      <c r="H587" s="82"/>
      <c r="I587" s="83">
        <f>K587/E586</f>
        <v>78150</v>
      </c>
      <c r="J587" s="83"/>
      <c r="K587" s="83">
        <f>L586</f>
        <v>78150</v>
      </c>
      <c r="L587" s="83"/>
      <c r="AD587">
        <f>ROUND((Source!AT227/100)*((ROUND(ROUND(Source!AO227,2)*Source!I227, 2)+ROUND(ROUND(Source!AN227,2)*Source!I227, 2))), 2)</f>
        <v>0</v>
      </c>
      <c r="AE587">
        <f>ROUND((Source!AU227/100)*((ROUND(ROUND(Source!AO227,2)*Source!I227, 2)+ROUND(ROUND(Source!AN227,2)*Source!I227, 2))), 2)</f>
        <v>0</v>
      </c>
      <c r="AN587" s="49">
        <f>L586</f>
        <v>78150</v>
      </c>
      <c r="AO587">
        <f>0</f>
        <v>0</v>
      </c>
      <c r="AQ587" t="s">
        <v>551</v>
      </c>
      <c r="AR587">
        <f>0</f>
        <v>0</v>
      </c>
      <c r="AT587">
        <f>0</f>
        <v>0</v>
      </c>
      <c r="AV587" t="s">
        <v>551</v>
      </c>
      <c r="AW587" s="49">
        <f>L586</f>
        <v>78150</v>
      </c>
      <c r="AX587" s="49">
        <f>L586</f>
        <v>78150</v>
      </c>
      <c r="AZ587">
        <f>Source!X227</f>
        <v>0</v>
      </c>
      <c r="BA587">
        <f>Source!Y227</f>
        <v>0</v>
      </c>
      <c r="CD587">
        <v>0</v>
      </c>
    </row>
    <row r="589" spans="1:82" ht="15" x14ac:dyDescent="0.2">
      <c r="A589" s="54"/>
      <c r="B589" s="55"/>
      <c r="C589" s="80" t="s">
        <v>554</v>
      </c>
      <c r="D589" s="80"/>
      <c r="E589" s="80"/>
      <c r="F589" s="80"/>
      <c r="G589" s="80"/>
      <c r="H589" s="80"/>
      <c r="I589" s="43"/>
      <c r="J589" s="54"/>
      <c r="K589" s="56"/>
      <c r="L589" s="43">
        <f>L591+L592+L598+L602</f>
        <v>11684868.51</v>
      </c>
    </row>
    <row r="590" spans="1:82" ht="14.25" x14ac:dyDescent="0.2">
      <c r="A590" s="51"/>
      <c r="B590" s="53"/>
      <c r="C590" s="79" t="s">
        <v>555</v>
      </c>
      <c r="D590" s="75"/>
      <c r="E590" s="75"/>
      <c r="F590" s="75"/>
      <c r="G590" s="75"/>
      <c r="H590" s="75"/>
      <c r="I590" s="41"/>
      <c r="J590" s="51"/>
      <c r="K590" s="39"/>
      <c r="L590" s="41"/>
    </row>
    <row r="591" spans="1:82" ht="14.25" hidden="1" x14ac:dyDescent="0.2">
      <c r="A591" s="51"/>
      <c r="B591" s="53"/>
      <c r="C591" s="75" t="s">
        <v>556</v>
      </c>
      <c r="D591" s="75"/>
      <c r="E591" s="75"/>
      <c r="F591" s="75"/>
      <c r="G591" s="75"/>
      <c r="H591" s="75"/>
      <c r="I591" s="41"/>
      <c r="J591" s="51"/>
      <c r="K591" s="39"/>
      <c r="L591" s="41">
        <f>SUM(AR579:AR587)</f>
        <v>0</v>
      </c>
    </row>
    <row r="592" spans="1:82" ht="14.25" hidden="1" x14ac:dyDescent="0.2">
      <c r="A592" s="51"/>
      <c r="B592" s="53"/>
      <c r="C592" s="75" t="s">
        <v>557</v>
      </c>
      <c r="D592" s="75"/>
      <c r="E592" s="75"/>
      <c r="F592" s="75"/>
      <c r="G592" s="75"/>
      <c r="H592" s="75"/>
      <c r="I592" s="41"/>
      <c r="J592" s="51"/>
      <c r="K592" s="39"/>
      <c r="L592" s="41">
        <f>L594+L597+L596</f>
        <v>0</v>
      </c>
    </row>
    <row r="593" spans="1:12" ht="14.25" hidden="1" x14ac:dyDescent="0.2">
      <c r="A593" s="51"/>
      <c r="B593" s="53"/>
      <c r="C593" s="79" t="s">
        <v>558</v>
      </c>
      <c r="D593" s="75"/>
      <c r="E593" s="75"/>
      <c r="F593" s="75"/>
      <c r="G593" s="75"/>
      <c r="H593" s="75"/>
      <c r="I593" s="41"/>
      <c r="J593" s="51"/>
      <c r="K593" s="39"/>
      <c r="L593" s="41"/>
    </row>
    <row r="594" spans="1:12" ht="14.25" hidden="1" x14ac:dyDescent="0.2">
      <c r="A594" s="51"/>
      <c r="B594" s="53"/>
      <c r="C594" s="75" t="s">
        <v>557</v>
      </c>
      <c r="D594" s="75"/>
      <c r="E594" s="75"/>
      <c r="F594" s="75"/>
      <c r="G594" s="75"/>
      <c r="H594" s="75"/>
      <c r="I594" s="41"/>
      <c r="J594" s="51"/>
      <c r="K594" s="39"/>
      <c r="L594" s="41">
        <f>SUM(AO579:AO587)</f>
        <v>0</v>
      </c>
    </row>
    <row r="595" spans="1:12" ht="14.25" hidden="1" x14ac:dyDescent="0.2">
      <c r="A595" s="51"/>
      <c r="B595" s="53"/>
      <c r="C595" s="79" t="s">
        <v>559</v>
      </c>
      <c r="D595" s="75"/>
      <c r="E595" s="75"/>
      <c r="F595" s="75"/>
      <c r="G595" s="75"/>
      <c r="H595" s="75"/>
      <c r="I595" s="41"/>
      <c r="J595" s="51"/>
      <c r="K595" s="39"/>
      <c r="L595" s="41"/>
    </row>
    <row r="596" spans="1:12" ht="14.25" hidden="1" x14ac:dyDescent="0.2">
      <c r="A596" s="51"/>
      <c r="B596" s="53"/>
      <c r="C596" s="75" t="s">
        <v>579</v>
      </c>
      <c r="D596" s="75"/>
      <c r="E596" s="75"/>
      <c r="F596" s="75"/>
      <c r="G596" s="75"/>
      <c r="H596" s="75"/>
      <c r="I596" s="41"/>
      <c r="J596" s="51"/>
      <c r="K596" s="39"/>
      <c r="L596" s="41">
        <f>SUM(AT579:AT587)</f>
        <v>0</v>
      </c>
    </row>
    <row r="597" spans="1:12" ht="14.25" hidden="1" x14ac:dyDescent="0.2">
      <c r="A597" s="51"/>
      <c r="B597" s="53"/>
      <c r="C597" s="75" t="s">
        <v>560</v>
      </c>
      <c r="D597" s="75"/>
      <c r="E597" s="75"/>
      <c r="F597" s="75"/>
      <c r="G597" s="75"/>
      <c r="H597" s="75"/>
      <c r="I597" s="41"/>
      <c r="J597" s="51"/>
      <c r="K597" s="39"/>
      <c r="L597" s="41">
        <f>SUM(AV579:AV587)</f>
        <v>0</v>
      </c>
    </row>
    <row r="598" spans="1:12" ht="14.25" x14ac:dyDescent="0.2">
      <c r="A598" s="51"/>
      <c r="B598" s="53"/>
      <c r="C598" s="75" t="s">
        <v>561</v>
      </c>
      <c r="D598" s="75"/>
      <c r="E598" s="75"/>
      <c r="F598" s="75"/>
      <c r="G598" s="75"/>
      <c r="H598" s="75"/>
      <c r="I598" s="41"/>
      <c r="J598" s="51"/>
      <c r="K598" s="39"/>
      <c r="L598" s="41">
        <f>L600+L601</f>
        <v>11684868.51</v>
      </c>
    </row>
    <row r="599" spans="1:12" ht="14.25" x14ac:dyDescent="0.2">
      <c r="A599" s="51"/>
      <c r="B599" s="53"/>
      <c r="C599" s="79" t="s">
        <v>558</v>
      </c>
      <c r="D599" s="75"/>
      <c r="E599" s="75"/>
      <c r="F599" s="75"/>
      <c r="G599" s="75"/>
      <c r="H599" s="75"/>
      <c r="I599" s="41"/>
      <c r="J599" s="51"/>
      <c r="K599" s="39"/>
      <c r="L599" s="41"/>
    </row>
    <row r="600" spans="1:12" ht="14.25" x14ac:dyDescent="0.2">
      <c r="A600" s="51"/>
      <c r="B600" s="53"/>
      <c r="C600" s="75" t="s">
        <v>562</v>
      </c>
      <c r="D600" s="75"/>
      <c r="E600" s="75"/>
      <c r="F600" s="75"/>
      <c r="G600" s="75"/>
      <c r="H600" s="75"/>
      <c r="I600" s="41"/>
      <c r="J600" s="51"/>
      <c r="K600" s="39"/>
      <c r="L600" s="41">
        <f>SUM(AW579:AW587)-SUM(BK579:BK587)</f>
        <v>11684868.51</v>
      </c>
    </row>
    <row r="601" spans="1:12" ht="14.25" hidden="1" x14ac:dyDescent="0.2">
      <c r="A601" s="51"/>
      <c r="B601" s="53"/>
      <c r="C601" s="75" t="s">
        <v>563</v>
      </c>
      <c r="D601" s="75"/>
      <c r="E601" s="75"/>
      <c r="F601" s="75"/>
      <c r="G601" s="75"/>
      <c r="H601" s="75"/>
      <c r="I601" s="41"/>
      <c r="J601" s="51"/>
      <c r="K601" s="39"/>
      <c r="L601" s="41">
        <f>SUM(BC579:BC587)</f>
        <v>0</v>
      </c>
    </row>
    <row r="602" spans="1:12" ht="14.25" hidden="1" x14ac:dyDescent="0.2">
      <c r="A602" s="51"/>
      <c r="B602" s="53"/>
      <c r="C602" s="75" t="s">
        <v>564</v>
      </c>
      <c r="D602" s="75"/>
      <c r="E602" s="75"/>
      <c r="F602" s="75"/>
      <c r="G602" s="75"/>
      <c r="H602" s="75"/>
      <c r="I602" s="41"/>
      <c r="J602" s="51"/>
      <c r="K602" s="39"/>
      <c r="L602" s="41">
        <f>SUM(BB579:BB587)</f>
        <v>0</v>
      </c>
    </row>
    <row r="603" spans="1:12" ht="14.25" hidden="1" x14ac:dyDescent="0.2">
      <c r="A603" s="51"/>
      <c r="B603" s="53"/>
      <c r="C603" s="75" t="s">
        <v>565</v>
      </c>
      <c r="D603" s="75"/>
      <c r="E603" s="75"/>
      <c r="F603" s="75"/>
      <c r="G603" s="75"/>
      <c r="H603" s="75"/>
      <c r="I603" s="41"/>
      <c r="J603" s="51"/>
      <c r="K603" s="39"/>
      <c r="L603" s="41">
        <f>SUM(AR579:AR587)+SUM(AT579:AT587)+SUM(AV579:AV587)</f>
        <v>0</v>
      </c>
    </row>
    <row r="604" spans="1:12" ht="14.25" hidden="1" x14ac:dyDescent="0.2">
      <c r="A604" s="51"/>
      <c r="B604" s="53"/>
      <c r="C604" s="75" t="s">
        <v>566</v>
      </c>
      <c r="D604" s="75"/>
      <c r="E604" s="75"/>
      <c r="F604" s="75"/>
      <c r="G604" s="75"/>
      <c r="H604" s="75"/>
      <c r="I604" s="41"/>
      <c r="J604" s="51"/>
      <c r="K604" s="39"/>
      <c r="L604" s="41">
        <f>SUM(AZ579:AZ587)</f>
        <v>0</v>
      </c>
    </row>
    <row r="605" spans="1:12" ht="14.25" hidden="1" x14ac:dyDescent="0.2">
      <c r="A605" s="51"/>
      <c r="B605" s="53"/>
      <c r="C605" s="75" t="s">
        <v>567</v>
      </c>
      <c r="D605" s="75"/>
      <c r="E605" s="75"/>
      <c r="F605" s="75"/>
      <c r="G605" s="75"/>
      <c r="H605" s="75"/>
      <c r="I605" s="41"/>
      <c r="J605" s="51"/>
      <c r="K605" s="39"/>
      <c r="L605" s="41">
        <f>SUM(BA579:BA587)</f>
        <v>0</v>
      </c>
    </row>
    <row r="606" spans="1:12" ht="14.25" hidden="1" x14ac:dyDescent="0.2">
      <c r="A606" s="51"/>
      <c r="B606" s="53"/>
      <c r="C606" s="75" t="s">
        <v>568</v>
      </c>
      <c r="D606" s="75"/>
      <c r="E606" s="75"/>
      <c r="F606" s="75"/>
      <c r="G606" s="75"/>
      <c r="H606" s="75"/>
      <c r="I606" s="41"/>
      <c r="J606" s="51"/>
      <c r="K606" s="39"/>
      <c r="L606" s="41">
        <f>L608+L609</f>
        <v>0</v>
      </c>
    </row>
    <row r="607" spans="1:12" ht="14.25" hidden="1" x14ac:dyDescent="0.2">
      <c r="A607" s="51"/>
      <c r="B607" s="53"/>
      <c r="C607" s="79" t="s">
        <v>555</v>
      </c>
      <c r="D607" s="75"/>
      <c r="E607" s="75"/>
      <c r="F607" s="75"/>
      <c r="G607" s="75"/>
      <c r="H607" s="75"/>
      <c r="I607" s="41"/>
      <c r="J607" s="51"/>
      <c r="K607" s="39"/>
      <c r="L607" s="41"/>
    </row>
    <row r="608" spans="1:12" ht="14.25" hidden="1" x14ac:dyDescent="0.2">
      <c r="A608" s="51"/>
      <c r="B608" s="53"/>
      <c r="C608" s="75" t="s">
        <v>569</v>
      </c>
      <c r="D608" s="75"/>
      <c r="E608" s="75"/>
      <c r="F608" s="75"/>
      <c r="G608" s="75"/>
      <c r="H608" s="75"/>
      <c r="I608" s="41"/>
      <c r="J608" s="51"/>
      <c r="K608" s="39"/>
      <c r="L608" s="41">
        <f>SUM(BK579:BK587)</f>
        <v>0</v>
      </c>
    </row>
    <row r="609" spans="1:12" ht="14.25" hidden="1" x14ac:dyDescent="0.2">
      <c r="A609" s="51"/>
      <c r="B609" s="53"/>
      <c r="C609" s="75" t="s">
        <v>570</v>
      </c>
      <c r="D609" s="75"/>
      <c r="E609" s="75"/>
      <c r="F609" s="75"/>
      <c r="G609" s="75"/>
      <c r="H609" s="75"/>
      <c r="I609" s="41"/>
      <c r="J609" s="51"/>
      <c r="K609" s="39"/>
      <c r="L609" s="41">
        <f>SUM(BD579:BD587)</f>
        <v>0</v>
      </c>
    </row>
    <row r="610" spans="1:12" ht="14.25" hidden="1" x14ac:dyDescent="0.2">
      <c r="A610" s="51"/>
      <c r="B610" s="53"/>
      <c r="C610" s="75" t="s">
        <v>571</v>
      </c>
      <c r="D610" s="75"/>
      <c r="E610" s="75"/>
      <c r="F610" s="75"/>
      <c r="G610" s="75"/>
      <c r="H610" s="75"/>
      <c r="I610" s="41"/>
      <c r="J610" s="51"/>
      <c r="K610" s="39"/>
      <c r="L610" s="41"/>
    </row>
    <row r="611" spans="1:12" ht="14.25" hidden="1" x14ac:dyDescent="0.2">
      <c r="A611" s="51"/>
      <c r="B611" s="53"/>
      <c r="C611" s="75" t="s">
        <v>572</v>
      </c>
      <c r="D611" s="75"/>
      <c r="E611" s="75"/>
      <c r="F611" s="75"/>
      <c r="G611" s="75"/>
      <c r="H611" s="75"/>
      <c r="I611" s="41"/>
      <c r="J611" s="51"/>
      <c r="K611" s="39"/>
      <c r="L611" s="41">
        <f>SUM(BO579:BO587)</f>
        <v>0</v>
      </c>
    </row>
    <row r="612" spans="1:12" ht="15" x14ac:dyDescent="0.2">
      <c r="A612" s="54"/>
      <c r="B612" s="55"/>
      <c r="C612" s="80" t="s">
        <v>573</v>
      </c>
      <c r="D612" s="80"/>
      <c r="E612" s="80"/>
      <c r="F612" s="80"/>
      <c r="G612" s="80"/>
      <c r="H612" s="80"/>
      <c r="I612" s="43"/>
      <c r="J612" s="54"/>
      <c r="K612" s="56"/>
      <c r="L612" s="43">
        <f>L589+L604+L605+L606+L610+L611</f>
        <v>11684868.51</v>
      </c>
    </row>
    <row r="613" spans="1:12" ht="14.25" x14ac:dyDescent="0.2">
      <c r="A613" s="51"/>
      <c r="B613" s="53"/>
      <c r="C613" s="79" t="s">
        <v>574</v>
      </c>
      <c r="D613" s="75"/>
      <c r="E613" s="75"/>
      <c r="F613" s="75"/>
      <c r="G613" s="75"/>
      <c r="H613" s="75"/>
      <c r="I613" s="41"/>
      <c r="J613" s="51"/>
      <c r="K613" s="39"/>
      <c r="L613" s="41"/>
    </row>
    <row r="614" spans="1:12" ht="14.25" x14ac:dyDescent="0.2">
      <c r="A614" s="51"/>
      <c r="B614" s="53"/>
      <c r="C614" s="75" t="s">
        <v>575</v>
      </c>
      <c r="D614" s="75"/>
      <c r="E614" s="75"/>
      <c r="F614" s="75"/>
      <c r="G614" s="75"/>
      <c r="H614" s="75"/>
      <c r="I614" s="41"/>
      <c r="J614" s="51"/>
      <c r="K614" s="39"/>
      <c r="L614" s="41">
        <f>SUM(AX579:AX587)</f>
        <v>11684868.51</v>
      </c>
    </row>
    <row r="615" spans="1:12" ht="14.25" hidden="1" x14ac:dyDescent="0.2">
      <c r="A615" s="51"/>
      <c r="B615" s="53"/>
      <c r="C615" s="75" t="s">
        <v>576</v>
      </c>
      <c r="D615" s="75"/>
      <c r="E615" s="75"/>
      <c r="F615" s="75"/>
      <c r="G615" s="75"/>
      <c r="H615" s="75"/>
      <c r="I615" s="41"/>
      <c r="J615" s="51"/>
      <c r="K615" s="39"/>
      <c r="L615" s="41">
        <f>SUM(AY579:AY587)</f>
        <v>0</v>
      </c>
    </row>
    <row r="616" spans="1:12" ht="14.25" hidden="1" customHeight="1" x14ac:dyDescent="0.2">
      <c r="A616" s="51"/>
      <c r="B616" s="53"/>
      <c r="C616" s="75" t="s">
        <v>577</v>
      </c>
      <c r="D616" s="75"/>
      <c r="E616" s="75"/>
      <c r="F616" s="76"/>
      <c r="G616" s="42">
        <f>Source!F251</f>
        <v>0</v>
      </c>
      <c r="H616" s="51"/>
      <c r="I616" s="51"/>
      <c r="J616" s="51"/>
      <c r="K616" s="51"/>
      <c r="L616" s="51"/>
    </row>
    <row r="617" spans="1:12" ht="14.25" hidden="1" customHeight="1" x14ac:dyDescent="0.2">
      <c r="A617" s="51"/>
      <c r="B617" s="53"/>
      <c r="C617" s="75" t="s">
        <v>578</v>
      </c>
      <c r="D617" s="75"/>
      <c r="E617" s="75"/>
      <c r="F617" s="76"/>
      <c r="G617" s="42">
        <f>Source!F252</f>
        <v>0</v>
      </c>
      <c r="H617" s="51"/>
      <c r="I617" s="51"/>
      <c r="J617" s="51"/>
      <c r="K617" s="51"/>
      <c r="L617" s="51"/>
    </row>
    <row r="620" spans="1:12" ht="16.5" x14ac:dyDescent="0.2">
      <c r="A620" s="84" t="s">
        <v>599</v>
      </c>
      <c r="B620" s="84"/>
      <c r="C620" s="84"/>
      <c r="D620" s="84"/>
      <c r="E620" s="84"/>
      <c r="F620" s="84"/>
      <c r="G620" s="84"/>
      <c r="H620" s="84"/>
      <c r="I620" s="84"/>
      <c r="J620" s="84"/>
      <c r="K620" s="84"/>
      <c r="L620" s="84"/>
    </row>
    <row r="621" spans="1:12" ht="42.75" x14ac:dyDescent="0.2">
      <c r="A621" s="35" t="s">
        <v>188</v>
      </c>
      <c r="B621" s="37" t="s">
        <v>600</v>
      </c>
      <c r="C621" s="37" t="str">
        <f>Source!G263</f>
        <v>Фазировка электрической линии или трансформатора с сетью напряжением: свыше 1 кВ</v>
      </c>
      <c r="D621" s="38" t="str">
        <f>Source!H263</f>
        <v>ШТ</v>
      </c>
      <c r="E621" s="39">
        <f>Source!K263</f>
        <v>6</v>
      </c>
      <c r="F621" s="39"/>
      <c r="G621" s="39">
        <f>Source!I263</f>
        <v>6</v>
      </c>
      <c r="H621" s="41"/>
      <c r="I621" s="40"/>
      <c r="J621" s="41"/>
      <c r="K621" s="40"/>
      <c r="L621" s="41"/>
    </row>
    <row r="622" spans="1:12" ht="15" x14ac:dyDescent="0.2">
      <c r="A622" s="36"/>
      <c r="B622" s="39">
        <v>1</v>
      </c>
      <c r="C622" s="36" t="s">
        <v>540</v>
      </c>
      <c r="D622" s="38" t="s">
        <v>362</v>
      </c>
      <c r="E622" s="42"/>
      <c r="F622" s="39"/>
      <c r="G622" s="42">
        <f>Source!U263</f>
        <v>9.7200000000000006</v>
      </c>
      <c r="H622" s="39"/>
      <c r="I622" s="39"/>
      <c r="J622" s="39"/>
      <c r="K622" s="39"/>
      <c r="L622" s="43">
        <f>SUM(L623:L624)-SUMIF(CE623:CE624, 1, L623:L624)</f>
        <v>6333.75</v>
      </c>
    </row>
    <row r="623" spans="1:12" ht="14.25" x14ac:dyDescent="0.2">
      <c r="A623" s="37"/>
      <c r="B623" s="37" t="s">
        <v>478</v>
      </c>
      <c r="C623" s="37" t="s">
        <v>479</v>
      </c>
      <c r="D623" s="38" t="s">
        <v>480</v>
      </c>
      <c r="E623" s="39">
        <v>0.81</v>
      </c>
      <c r="F623" s="39"/>
      <c r="G623" s="39">
        <f>SmtRes!CX171</f>
        <v>4.8600000000000003</v>
      </c>
      <c r="H623" s="41"/>
      <c r="I623" s="40"/>
      <c r="J623" s="41">
        <f>SmtRes!CZ171</f>
        <v>658.94</v>
      </c>
      <c r="K623" s="40"/>
      <c r="L623" s="41">
        <f>SmtRes!DI171</f>
        <v>3202.45</v>
      </c>
    </row>
    <row r="624" spans="1:12" ht="14.25" x14ac:dyDescent="0.2">
      <c r="A624" s="37"/>
      <c r="B624" s="37" t="s">
        <v>481</v>
      </c>
      <c r="C624" s="44" t="s">
        <v>482</v>
      </c>
      <c r="D624" s="45" t="s">
        <v>480</v>
      </c>
      <c r="E624" s="46">
        <v>0.81</v>
      </c>
      <c r="F624" s="46"/>
      <c r="G624" s="46">
        <f>SmtRes!CX172</f>
        <v>4.8600000000000003</v>
      </c>
      <c r="H624" s="47"/>
      <c r="I624" s="48"/>
      <c r="J624" s="47">
        <f>SmtRes!CZ172</f>
        <v>644.29999999999995</v>
      </c>
      <c r="K624" s="48"/>
      <c r="L624" s="47">
        <f>SmtRes!DI172</f>
        <v>3131.3</v>
      </c>
    </row>
    <row r="625" spans="1:82" ht="15" x14ac:dyDescent="0.2">
      <c r="A625" s="37"/>
      <c r="B625" s="37"/>
      <c r="C625" s="50" t="s">
        <v>546</v>
      </c>
      <c r="D625" s="38"/>
      <c r="E625" s="39"/>
      <c r="F625" s="39"/>
      <c r="G625" s="39"/>
      <c r="H625" s="41"/>
      <c r="I625" s="40"/>
      <c r="J625" s="41"/>
      <c r="K625" s="40"/>
      <c r="L625" s="41">
        <f>L622</f>
        <v>6333.75</v>
      </c>
    </row>
    <row r="626" spans="1:82" ht="14.25" x14ac:dyDescent="0.2">
      <c r="A626" s="37"/>
      <c r="B626" s="37"/>
      <c r="C626" s="37" t="s">
        <v>547</v>
      </c>
      <c r="D626" s="38"/>
      <c r="E626" s="39"/>
      <c r="F626" s="39"/>
      <c r="G626" s="39"/>
      <c r="H626" s="41"/>
      <c r="I626" s="40"/>
      <c r="J626" s="41"/>
      <c r="K626" s="40"/>
      <c r="L626" s="41">
        <f>SUM(AR621:AR629)+SUM(AS621:AS629)+SUM(AT621:AT629)+SUM(AU621:AU629)+SUM(AV621:AV629)</f>
        <v>6333.75</v>
      </c>
    </row>
    <row r="627" spans="1:82" ht="14.25" x14ac:dyDescent="0.2">
      <c r="A627" s="37"/>
      <c r="B627" s="37" t="s">
        <v>194</v>
      </c>
      <c r="C627" s="37" t="s">
        <v>601</v>
      </c>
      <c r="D627" s="38" t="s">
        <v>414</v>
      </c>
      <c r="E627" s="39">
        <f>Source!BZ263</f>
        <v>74</v>
      </c>
      <c r="F627" s="39"/>
      <c r="G627" s="39">
        <f>Source!AT263</f>
        <v>74</v>
      </c>
      <c r="H627" s="41"/>
      <c r="I627" s="40"/>
      <c r="J627" s="41"/>
      <c r="K627" s="40"/>
      <c r="L627" s="41">
        <f>SUM(AZ621:AZ629)</f>
        <v>4686.9799999999996</v>
      </c>
    </row>
    <row r="628" spans="1:82" ht="14.25" x14ac:dyDescent="0.2">
      <c r="A628" s="44"/>
      <c r="B628" s="44" t="s">
        <v>195</v>
      </c>
      <c r="C628" s="44" t="s">
        <v>602</v>
      </c>
      <c r="D628" s="45" t="s">
        <v>414</v>
      </c>
      <c r="E628" s="46">
        <f>Source!CA263</f>
        <v>36</v>
      </c>
      <c r="F628" s="46"/>
      <c r="G628" s="46">
        <f>Source!AU263</f>
        <v>36</v>
      </c>
      <c r="H628" s="47"/>
      <c r="I628" s="48"/>
      <c r="J628" s="47"/>
      <c r="K628" s="48"/>
      <c r="L628" s="47">
        <f>SUM(BA621:BA629)</f>
        <v>2280.15</v>
      </c>
    </row>
    <row r="629" spans="1:82" ht="15" x14ac:dyDescent="0.2">
      <c r="C629" s="82" t="s">
        <v>550</v>
      </c>
      <c r="D629" s="82"/>
      <c r="E629" s="82"/>
      <c r="F629" s="82"/>
      <c r="G629" s="82"/>
      <c r="H629" s="82"/>
      <c r="I629" s="83">
        <f>K629/E621</f>
        <v>2216.813333333333</v>
      </c>
      <c r="J629" s="83"/>
      <c r="K629" s="83">
        <f>L622+L627+L628</f>
        <v>13300.88</v>
      </c>
      <c r="L629" s="83"/>
      <c r="AD629">
        <f>ROUND((Source!AT263/100)*((ROUND(SUMIF(SmtRes!AQ171:'SmtRes'!AQ172,"=1",SmtRes!AD171:'SmtRes'!AD172)*Source!I263, 2)+ROUND(SUMIF(SmtRes!AQ171:'SmtRes'!AQ172,"=1",SmtRes!AC171:'SmtRes'!AC172)*Source!I263, 2))), 2)</f>
        <v>5786.39</v>
      </c>
      <c r="AE629">
        <f>ROUND((Source!AU263/100)*((ROUND(SUMIF(SmtRes!AQ171:'SmtRes'!AQ172,"=1",SmtRes!AD171:'SmtRes'!AD172)*Source!I263, 2)+ROUND(SUMIF(SmtRes!AQ171:'SmtRes'!AQ172,"=1",SmtRes!AC171:'SmtRes'!AC172)*Source!I263, 2))), 2)</f>
        <v>2815</v>
      </c>
      <c r="AN629" s="49">
        <f>L622+L627+L628</f>
        <v>13300.88</v>
      </c>
      <c r="AO629">
        <f>0</f>
        <v>0</v>
      </c>
      <c r="AQ629" t="s">
        <v>551</v>
      </c>
      <c r="AR629" s="49">
        <f>L622</f>
        <v>6333.75</v>
      </c>
      <c r="AT629">
        <f>0</f>
        <v>0</v>
      </c>
      <c r="AV629" t="s">
        <v>551</v>
      </c>
      <c r="AW629">
        <f>0</f>
        <v>0</v>
      </c>
      <c r="AZ629">
        <f>Source!X263</f>
        <v>4686.9799999999996</v>
      </c>
      <c r="BA629">
        <f>Source!Y263</f>
        <v>2280.15</v>
      </c>
      <c r="BR629" s="49">
        <f>K629</f>
        <v>13300.88</v>
      </c>
      <c r="BU629">
        <f>ROUND(K629*80/100, 2)</f>
        <v>10640.7</v>
      </c>
      <c r="BV629" s="49">
        <f>K629-BU629</f>
        <v>2660.1799999999985</v>
      </c>
      <c r="CB629">
        <f>Source!BM263</f>
        <v>200001</v>
      </c>
      <c r="CC629" t="str">
        <f>Source!E263</f>
        <v>27</v>
      </c>
      <c r="CD629">
        <v>4</v>
      </c>
    </row>
    <row r="630" spans="1:82" ht="42.75" x14ac:dyDescent="0.2">
      <c r="A630" s="35" t="s">
        <v>196</v>
      </c>
      <c r="B630" s="37" t="s">
        <v>603</v>
      </c>
      <c r="C630" s="37" t="str">
        <f>Source!G264</f>
        <v>Трансформатор силовой трехфазный масляный двухобмоточный напряжением: до 11 кВ, мощностью до 1,6 МВА</v>
      </c>
      <c r="D630" s="38" t="str">
        <f>Source!H264</f>
        <v>ШТ</v>
      </c>
      <c r="E630" s="39">
        <f>Source!K264</f>
        <v>2</v>
      </c>
      <c r="F630" s="39"/>
      <c r="G630" s="39">
        <f>Source!I264</f>
        <v>2</v>
      </c>
      <c r="H630" s="41"/>
      <c r="I630" s="40"/>
      <c r="J630" s="41"/>
      <c r="K630" s="40"/>
      <c r="L630" s="41"/>
    </row>
    <row r="631" spans="1:82" ht="15" x14ac:dyDescent="0.2">
      <c r="A631" s="36"/>
      <c r="B631" s="39">
        <v>1</v>
      </c>
      <c r="C631" s="36" t="s">
        <v>540</v>
      </c>
      <c r="D631" s="38" t="s">
        <v>362</v>
      </c>
      <c r="E631" s="42"/>
      <c r="F631" s="39"/>
      <c r="G631" s="42">
        <f>Source!U264</f>
        <v>21.6</v>
      </c>
      <c r="H631" s="39"/>
      <c r="I631" s="39"/>
      <c r="J631" s="39"/>
      <c r="K631" s="39"/>
      <c r="L631" s="43">
        <f>SUM(L632:L633)-SUMIF(CE632:CE633, 1, L632:L633)</f>
        <v>14248.960000000001</v>
      </c>
    </row>
    <row r="632" spans="1:82" ht="14.25" x14ac:dyDescent="0.2">
      <c r="A632" s="37"/>
      <c r="B632" s="37" t="s">
        <v>483</v>
      </c>
      <c r="C632" s="37" t="s">
        <v>484</v>
      </c>
      <c r="D632" s="38" t="s">
        <v>480</v>
      </c>
      <c r="E632" s="39">
        <v>4.32</v>
      </c>
      <c r="F632" s="39"/>
      <c r="G632" s="39">
        <f>SmtRes!CX173</f>
        <v>8.64</v>
      </c>
      <c r="H632" s="41"/>
      <c r="I632" s="40"/>
      <c r="J632" s="41">
        <f>SmtRes!CZ173</f>
        <v>468.58</v>
      </c>
      <c r="K632" s="40"/>
      <c r="L632" s="41">
        <f>SmtRes!DI173</f>
        <v>4048.53</v>
      </c>
    </row>
    <row r="633" spans="1:82" ht="14.25" x14ac:dyDescent="0.2">
      <c r="A633" s="37"/>
      <c r="B633" s="37" t="s">
        <v>485</v>
      </c>
      <c r="C633" s="44" t="s">
        <v>486</v>
      </c>
      <c r="D633" s="45" t="s">
        <v>480</v>
      </c>
      <c r="E633" s="46">
        <v>6.48</v>
      </c>
      <c r="F633" s="46"/>
      <c r="G633" s="46">
        <f>SmtRes!CX174</f>
        <v>12.96</v>
      </c>
      <c r="H633" s="47"/>
      <c r="I633" s="48"/>
      <c r="J633" s="47">
        <f>SmtRes!CZ174</f>
        <v>787.07</v>
      </c>
      <c r="K633" s="48"/>
      <c r="L633" s="47">
        <f>SmtRes!DI174</f>
        <v>10200.43</v>
      </c>
    </row>
    <row r="634" spans="1:82" ht="15" x14ac:dyDescent="0.2">
      <c r="A634" s="37"/>
      <c r="B634" s="37"/>
      <c r="C634" s="50" t="s">
        <v>546</v>
      </c>
      <c r="D634" s="38"/>
      <c r="E634" s="39"/>
      <c r="F634" s="39"/>
      <c r="G634" s="39"/>
      <c r="H634" s="41"/>
      <c r="I634" s="40"/>
      <c r="J634" s="41"/>
      <c r="K634" s="40"/>
      <c r="L634" s="41">
        <f>L631</f>
        <v>14248.960000000001</v>
      </c>
    </row>
    <row r="635" spans="1:82" ht="14.25" x14ac:dyDescent="0.2">
      <c r="A635" s="37"/>
      <c r="B635" s="37"/>
      <c r="C635" s="37" t="s">
        <v>547</v>
      </c>
      <c r="D635" s="38"/>
      <c r="E635" s="39"/>
      <c r="F635" s="39"/>
      <c r="G635" s="39"/>
      <c r="H635" s="41"/>
      <c r="I635" s="40"/>
      <c r="J635" s="41"/>
      <c r="K635" s="40"/>
      <c r="L635" s="41">
        <f>SUM(AR630:AR638)+SUM(AS630:AS638)+SUM(AT630:AT638)+SUM(AU630:AU638)+SUM(AV630:AV638)</f>
        <v>14248.960000000001</v>
      </c>
    </row>
    <row r="636" spans="1:82" ht="14.25" x14ac:dyDescent="0.2">
      <c r="A636" s="37"/>
      <c r="B636" s="37" t="s">
        <v>194</v>
      </c>
      <c r="C636" s="37" t="s">
        <v>601</v>
      </c>
      <c r="D636" s="38" t="s">
        <v>414</v>
      </c>
      <c r="E636" s="39">
        <f>Source!BZ264</f>
        <v>74</v>
      </c>
      <c r="F636" s="39"/>
      <c r="G636" s="39">
        <f>Source!AT264</f>
        <v>74</v>
      </c>
      <c r="H636" s="41"/>
      <c r="I636" s="40"/>
      <c r="J636" s="41"/>
      <c r="K636" s="40"/>
      <c r="L636" s="41">
        <f>SUM(AZ630:AZ638)</f>
        <v>10544.23</v>
      </c>
    </row>
    <row r="637" spans="1:82" ht="14.25" x14ac:dyDescent="0.2">
      <c r="A637" s="44"/>
      <c r="B637" s="44" t="s">
        <v>195</v>
      </c>
      <c r="C637" s="44" t="s">
        <v>602</v>
      </c>
      <c r="D637" s="45" t="s">
        <v>414</v>
      </c>
      <c r="E637" s="46">
        <f>Source!CA264</f>
        <v>36</v>
      </c>
      <c r="F637" s="46"/>
      <c r="G637" s="46">
        <f>Source!AU264</f>
        <v>36</v>
      </c>
      <c r="H637" s="47"/>
      <c r="I637" s="48"/>
      <c r="J637" s="47"/>
      <c r="K637" s="48"/>
      <c r="L637" s="47">
        <f>SUM(BA630:BA638)</f>
        <v>5129.63</v>
      </c>
    </row>
    <row r="638" spans="1:82" ht="15" x14ac:dyDescent="0.2">
      <c r="C638" s="82" t="s">
        <v>550</v>
      </c>
      <c r="D638" s="82"/>
      <c r="E638" s="82"/>
      <c r="F638" s="82"/>
      <c r="G638" s="82"/>
      <c r="H638" s="82"/>
      <c r="I638" s="83">
        <f>K638/E630</f>
        <v>14961.410000000002</v>
      </c>
      <c r="J638" s="83"/>
      <c r="K638" s="83">
        <f>L631+L636+L637</f>
        <v>29922.820000000003</v>
      </c>
      <c r="L638" s="83"/>
      <c r="AD638">
        <f>ROUND((Source!AT264/100)*((ROUND(SUMIF(SmtRes!AQ173:'SmtRes'!AQ174,"=1",SmtRes!AD173:'SmtRes'!AD174)*Source!I264, 2)+ROUND(SUMIF(SmtRes!AQ173:'SmtRes'!AQ174,"=1",SmtRes!AC173:'SmtRes'!AC174)*Source!I264, 2))), 2)</f>
        <v>1858.36</v>
      </c>
      <c r="AE638">
        <f>ROUND((Source!AU264/100)*((ROUND(SUMIF(SmtRes!AQ173:'SmtRes'!AQ174,"=1",SmtRes!AD173:'SmtRes'!AD174)*Source!I264, 2)+ROUND(SUMIF(SmtRes!AQ173:'SmtRes'!AQ174,"=1",SmtRes!AC173:'SmtRes'!AC174)*Source!I264, 2))), 2)</f>
        <v>904.07</v>
      </c>
      <c r="AN638" s="49">
        <f>L631+L636+L637</f>
        <v>29922.820000000003</v>
      </c>
      <c r="AO638">
        <f>0</f>
        <v>0</v>
      </c>
      <c r="AQ638" t="s">
        <v>551</v>
      </c>
      <c r="AR638" s="49">
        <f>L631</f>
        <v>14248.960000000001</v>
      </c>
      <c r="AT638">
        <f>0</f>
        <v>0</v>
      </c>
      <c r="AV638" t="s">
        <v>551</v>
      </c>
      <c r="AW638">
        <f>0</f>
        <v>0</v>
      </c>
      <c r="AZ638">
        <f>Source!X264</f>
        <v>10544.23</v>
      </c>
      <c r="BA638">
        <f>Source!Y264</f>
        <v>5129.63</v>
      </c>
      <c r="BR638" s="49">
        <f>K638</f>
        <v>29922.820000000003</v>
      </c>
      <c r="BU638">
        <f>ROUND(K638*80/100, 2)</f>
        <v>23938.26</v>
      </c>
      <c r="BV638" s="49">
        <f>K638-BU638</f>
        <v>5984.5600000000049</v>
      </c>
      <c r="CB638">
        <f>Source!BM264</f>
        <v>200001</v>
      </c>
      <c r="CC638" t="str">
        <f>Source!E264</f>
        <v>28</v>
      </c>
      <c r="CD638">
        <v>4</v>
      </c>
    </row>
    <row r="639" spans="1:82" ht="28.5" x14ac:dyDescent="0.2">
      <c r="A639" s="35" t="s">
        <v>200</v>
      </c>
      <c r="B639" s="37" t="s">
        <v>604</v>
      </c>
      <c r="C639" s="37" t="str">
        <f>Source!G265</f>
        <v>Измерение коэффициента: абсорбции обмоток трансформаторов и электрических машин</v>
      </c>
      <c r="D639" s="38" t="str">
        <f>Source!H265</f>
        <v>измерение</v>
      </c>
      <c r="E639" s="39">
        <f>Source!K265</f>
        <v>4</v>
      </c>
      <c r="F639" s="39"/>
      <c r="G639" s="39">
        <f>Source!I265</f>
        <v>4</v>
      </c>
      <c r="H639" s="41"/>
      <c r="I639" s="40"/>
      <c r="J639" s="41"/>
      <c r="K639" s="40"/>
      <c r="L639" s="41"/>
    </row>
    <row r="640" spans="1:82" ht="15" x14ac:dyDescent="0.2">
      <c r="A640" s="36"/>
      <c r="B640" s="39">
        <v>1</v>
      </c>
      <c r="C640" s="36" t="s">
        <v>540</v>
      </c>
      <c r="D640" s="38" t="s">
        <v>362</v>
      </c>
      <c r="E640" s="42"/>
      <c r="F640" s="39"/>
      <c r="G640" s="42">
        <f>Source!U265</f>
        <v>6.48</v>
      </c>
      <c r="H640" s="39"/>
      <c r="I640" s="39"/>
      <c r="J640" s="39"/>
      <c r="K640" s="39"/>
      <c r="L640" s="43">
        <f>SUM(L641:L642)-SUMIF(CE641:CE642, 1, L641:L642)</f>
        <v>4222.5</v>
      </c>
    </row>
    <row r="641" spans="1:82" ht="14.25" x14ac:dyDescent="0.2">
      <c r="A641" s="37"/>
      <c r="B641" s="37" t="s">
        <v>478</v>
      </c>
      <c r="C641" s="37" t="s">
        <v>479</v>
      </c>
      <c r="D641" s="38" t="s">
        <v>480</v>
      </c>
      <c r="E641" s="39">
        <v>0.81</v>
      </c>
      <c r="F641" s="39"/>
      <c r="G641" s="39">
        <f>SmtRes!CX175</f>
        <v>3.24</v>
      </c>
      <c r="H641" s="41"/>
      <c r="I641" s="40"/>
      <c r="J641" s="41">
        <f>SmtRes!CZ175</f>
        <v>658.94</v>
      </c>
      <c r="K641" s="40"/>
      <c r="L641" s="41">
        <f>SmtRes!DI175</f>
        <v>2134.9699999999998</v>
      </c>
    </row>
    <row r="642" spans="1:82" ht="14.25" x14ac:dyDescent="0.2">
      <c r="A642" s="37"/>
      <c r="B642" s="37" t="s">
        <v>481</v>
      </c>
      <c r="C642" s="44" t="s">
        <v>482</v>
      </c>
      <c r="D642" s="45" t="s">
        <v>480</v>
      </c>
      <c r="E642" s="46">
        <v>0.81</v>
      </c>
      <c r="F642" s="46"/>
      <c r="G642" s="46">
        <f>SmtRes!CX176</f>
        <v>3.24</v>
      </c>
      <c r="H642" s="47"/>
      <c r="I642" s="48"/>
      <c r="J642" s="47">
        <f>SmtRes!CZ176</f>
        <v>644.29999999999995</v>
      </c>
      <c r="K642" s="48"/>
      <c r="L642" s="47">
        <f>SmtRes!DI176</f>
        <v>2087.5300000000002</v>
      </c>
    </row>
    <row r="643" spans="1:82" ht="15" x14ac:dyDescent="0.2">
      <c r="A643" s="37"/>
      <c r="B643" s="37"/>
      <c r="C643" s="50" t="s">
        <v>546</v>
      </c>
      <c r="D643" s="38"/>
      <c r="E643" s="39"/>
      <c r="F643" s="39"/>
      <c r="G643" s="39"/>
      <c r="H643" s="41"/>
      <c r="I643" s="40"/>
      <c r="J643" s="41"/>
      <c r="K643" s="40"/>
      <c r="L643" s="41">
        <f>L640</f>
        <v>4222.5</v>
      </c>
    </row>
    <row r="644" spans="1:82" ht="14.25" x14ac:dyDescent="0.2">
      <c r="A644" s="37"/>
      <c r="B644" s="37"/>
      <c r="C644" s="37" t="s">
        <v>547</v>
      </c>
      <c r="D644" s="38"/>
      <c r="E644" s="39"/>
      <c r="F644" s="39"/>
      <c r="G644" s="39"/>
      <c r="H644" s="41"/>
      <c r="I644" s="40"/>
      <c r="J644" s="41"/>
      <c r="K644" s="40"/>
      <c r="L644" s="41">
        <f>SUM(AR639:AR647)+SUM(AS639:AS647)+SUM(AT639:AT647)+SUM(AU639:AU647)+SUM(AV639:AV647)</f>
        <v>4222.5</v>
      </c>
    </row>
    <row r="645" spans="1:82" ht="14.25" x14ac:dyDescent="0.2">
      <c r="A645" s="37"/>
      <c r="B645" s="37" t="s">
        <v>194</v>
      </c>
      <c r="C645" s="37" t="s">
        <v>601</v>
      </c>
      <c r="D645" s="38" t="s">
        <v>414</v>
      </c>
      <c r="E645" s="39">
        <f>Source!BZ265</f>
        <v>74</v>
      </c>
      <c r="F645" s="39"/>
      <c r="G645" s="39">
        <f>Source!AT265</f>
        <v>74</v>
      </c>
      <c r="H645" s="41"/>
      <c r="I645" s="40"/>
      <c r="J645" s="41"/>
      <c r="K645" s="40"/>
      <c r="L645" s="41">
        <f>SUM(AZ639:AZ647)</f>
        <v>3124.65</v>
      </c>
    </row>
    <row r="646" spans="1:82" ht="14.25" x14ac:dyDescent="0.2">
      <c r="A646" s="44"/>
      <c r="B646" s="44" t="s">
        <v>195</v>
      </c>
      <c r="C646" s="44" t="s">
        <v>602</v>
      </c>
      <c r="D646" s="45" t="s">
        <v>414</v>
      </c>
      <c r="E646" s="46">
        <f>Source!CA265</f>
        <v>36</v>
      </c>
      <c r="F646" s="46"/>
      <c r="G646" s="46">
        <f>Source!AU265</f>
        <v>36</v>
      </c>
      <c r="H646" s="47"/>
      <c r="I646" s="48"/>
      <c r="J646" s="47"/>
      <c r="K646" s="48"/>
      <c r="L646" s="47">
        <f>SUM(BA639:BA647)</f>
        <v>1520.1</v>
      </c>
    </row>
    <row r="647" spans="1:82" ht="15" x14ac:dyDescent="0.2">
      <c r="C647" s="82" t="s">
        <v>550</v>
      </c>
      <c r="D647" s="82"/>
      <c r="E647" s="82"/>
      <c r="F647" s="82"/>
      <c r="G647" s="82"/>
      <c r="H647" s="82"/>
      <c r="I647" s="83">
        <f>K647/E639</f>
        <v>2216.8125</v>
      </c>
      <c r="J647" s="83"/>
      <c r="K647" s="83">
        <f>L640+L645+L646</f>
        <v>8867.25</v>
      </c>
      <c r="L647" s="83"/>
      <c r="AD647">
        <f>ROUND((Source!AT265/100)*((ROUND(SUMIF(SmtRes!AQ175:'SmtRes'!AQ176,"=1",SmtRes!AD175:'SmtRes'!AD176)*Source!I265, 2)+ROUND(SUMIF(SmtRes!AQ175:'SmtRes'!AQ176,"=1",SmtRes!AC175:'SmtRes'!AC176)*Source!I265, 2))), 2)</f>
        <v>3857.59</v>
      </c>
      <c r="AE647">
        <f>ROUND((Source!AU265/100)*((ROUND(SUMIF(SmtRes!AQ175:'SmtRes'!AQ176,"=1",SmtRes!AD175:'SmtRes'!AD176)*Source!I265, 2)+ROUND(SUMIF(SmtRes!AQ175:'SmtRes'!AQ176,"=1",SmtRes!AC175:'SmtRes'!AC176)*Source!I265, 2))), 2)</f>
        <v>1876.67</v>
      </c>
      <c r="AN647" s="49">
        <f>L640+L645+L646</f>
        <v>8867.25</v>
      </c>
      <c r="AO647">
        <f>0</f>
        <v>0</v>
      </c>
      <c r="AQ647" t="s">
        <v>551</v>
      </c>
      <c r="AR647" s="49">
        <f>L640</f>
        <v>4222.5</v>
      </c>
      <c r="AT647">
        <f>0</f>
        <v>0</v>
      </c>
      <c r="AV647" t="s">
        <v>551</v>
      </c>
      <c r="AW647">
        <f>0</f>
        <v>0</v>
      </c>
      <c r="AZ647">
        <f>Source!X265</f>
        <v>3124.65</v>
      </c>
      <c r="BA647">
        <f>Source!Y265</f>
        <v>1520.1</v>
      </c>
      <c r="BR647" s="49">
        <f>K647</f>
        <v>8867.25</v>
      </c>
      <c r="BU647">
        <f>ROUND(K647*80/100, 2)</f>
        <v>7093.8</v>
      </c>
      <c r="BV647" s="49">
        <f>K647-BU647</f>
        <v>1773.4499999999998</v>
      </c>
      <c r="CB647">
        <f>Source!BM265</f>
        <v>200001</v>
      </c>
      <c r="CC647" t="str">
        <f>Source!E265</f>
        <v>29</v>
      </c>
      <c r="CD647">
        <v>4</v>
      </c>
    </row>
    <row r="648" spans="1:82" ht="28.5" x14ac:dyDescent="0.2">
      <c r="A648" s="35" t="s">
        <v>205</v>
      </c>
      <c r="B648" s="37" t="s">
        <v>605</v>
      </c>
      <c r="C648" s="37" t="str">
        <f>Source!G266</f>
        <v>Испытание: обмотки трансформатора силового</v>
      </c>
      <c r="D648" s="38" t="str">
        <f>Source!H266</f>
        <v>испытание</v>
      </c>
      <c r="E648" s="39">
        <f>Source!K266</f>
        <v>4</v>
      </c>
      <c r="F648" s="39"/>
      <c r="G648" s="39">
        <f>Source!I266</f>
        <v>4</v>
      </c>
      <c r="H648" s="41"/>
      <c r="I648" s="40"/>
      <c r="J648" s="41"/>
      <c r="K648" s="40"/>
      <c r="L648" s="41"/>
    </row>
    <row r="649" spans="1:82" ht="15" x14ac:dyDescent="0.2">
      <c r="A649" s="36"/>
      <c r="B649" s="39">
        <v>1</v>
      </c>
      <c r="C649" s="36" t="s">
        <v>540</v>
      </c>
      <c r="D649" s="38" t="s">
        <v>362</v>
      </c>
      <c r="E649" s="42"/>
      <c r="F649" s="39"/>
      <c r="G649" s="42">
        <f>Source!U266</f>
        <v>9.7199999999999989</v>
      </c>
      <c r="H649" s="39"/>
      <c r="I649" s="39"/>
      <c r="J649" s="39"/>
      <c r="K649" s="39"/>
      <c r="L649" s="43">
        <f>SUM(L650:L651)-SUMIF(CE650:CE651, 1, L650:L651)</f>
        <v>6377.7099999999991</v>
      </c>
    </row>
    <row r="650" spans="1:82" ht="14.25" x14ac:dyDescent="0.2">
      <c r="A650" s="37"/>
      <c r="B650" s="37" t="s">
        <v>487</v>
      </c>
      <c r="C650" s="37" t="s">
        <v>488</v>
      </c>
      <c r="D650" s="38" t="s">
        <v>480</v>
      </c>
      <c r="E650" s="39">
        <v>0.97</v>
      </c>
      <c r="F650" s="39"/>
      <c r="G650" s="39">
        <f>SmtRes!CX177</f>
        <v>3.88</v>
      </c>
      <c r="H650" s="41"/>
      <c r="I650" s="40"/>
      <c r="J650" s="41">
        <f>SmtRes!CZ177</f>
        <v>563.76</v>
      </c>
      <c r="K650" s="40"/>
      <c r="L650" s="41">
        <f>SmtRes!DI177</f>
        <v>2187.39</v>
      </c>
    </row>
    <row r="651" spans="1:82" ht="14.25" x14ac:dyDescent="0.2">
      <c r="A651" s="37"/>
      <c r="B651" s="37" t="s">
        <v>489</v>
      </c>
      <c r="C651" s="44" t="s">
        <v>490</v>
      </c>
      <c r="D651" s="45" t="s">
        <v>480</v>
      </c>
      <c r="E651" s="46">
        <v>1.46</v>
      </c>
      <c r="F651" s="46"/>
      <c r="G651" s="46">
        <f>SmtRes!CX178</f>
        <v>5.84</v>
      </c>
      <c r="H651" s="47"/>
      <c r="I651" s="48"/>
      <c r="J651" s="47">
        <f>SmtRes!CZ178</f>
        <v>717.52</v>
      </c>
      <c r="K651" s="48"/>
      <c r="L651" s="47">
        <f>SmtRes!DI178</f>
        <v>4190.32</v>
      </c>
    </row>
    <row r="652" spans="1:82" ht="15" x14ac:dyDescent="0.2">
      <c r="A652" s="37"/>
      <c r="B652" s="37"/>
      <c r="C652" s="50" t="s">
        <v>546</v>
      </c>
      <c r="D652" s="38"/>
      <c r="E652" s="39"/>
      <c r="F652" s="39"/>
      <c r="G652" s="39"/>
      <c r="H652" s="41"/>
      <c r="I652" s="40"/>
      <c r="J652" s="41"/>
      <c r="K652" s="40"/>
      <c r="L652" s="41">
        <f>L649</f>
        <v>6377.7099999999991</v>
      </c>
    </row>
    <row r="653" spans="1:82" ht="14.25" x14ac:dyDescent="0.2">
      <c r="A653" s="37"/>
      <c r="B653" s="37"/>
      <c r="C653" s="37" t="s">
        <v>547</v>
      </c>
      <c r="D653" s="38"/>
      <c r="E653" s="39"/>
      <c r="F653" s="39"/>
      <c r="G653" s="39"/>
      <c r="H653" s="41"/>
      <c r="I653" s="40"/>
      <c r="J653" s="41"/>
      <c r="K653" s="40"/>
      <c r="L653" s="41">
        <f>SUM(AR648:AR656)+SUM(AS648:AS656)+SUM(AT648:AT656)+SUM(AU648:AU656)+SUM(AV648:AV656)</f>
        <v>6377.7099999999991</v>
      </c>
    </row>
    <row r="654" spans="1:82" ht="14.25" x14ac:dyDescent="0.2">
      <c r="A654" s="37"/>
      <c r="B654" s="37" t="s">
        <v>194</v>
      </c>
      <c r="C654" s="37" t="s">
        <v>601</v>
      </c>
      <c r="D654" s="38" t="s">
        <v>414</v>
      </c>
      <c r="E654" s="39">
        <f>Source!BZ266</f>
        <v>74</v>
      </c>
      <c r="F654" s="39"/>
      <c r="G654" s="39">
        <f>Source!AT266</f>
        <v>74</v>
      </c>
      <c r="H654" s="41"/>
      <c r="I654" s="40"/>
      <c r="J654" s="41"/>
      <c r="K654" s="40"/>
      <c r="L654" s="41">
        <f>SUM(AZ648:AZ656)</f>
        <v>4719.51</v>
      </c>
    </row>
    <row r="655" spans="1:82" ht="14.25" x14ac:dyDescent="0.2">
      <c r="A655" s="44"/>
      <c r="B655" s="44" t="s">
        <v>195</v>
      </c>
      <c r="C655" s="44" t="s">
        <v>602</v>
      </c>
      <c r="D655" s="45" t="s">
        <v>414</v>
      </c>
      <c r="E655" s="46">
        <f>Source!CA266</f>
        <v>36</v>
      </c>
      <c r="F655" s="46"/>
      <c r="G655" s="46">
        <f>Source!AU266</f>
        <v>36</v>
      </c>
      <c r="H655" s="47"/>
      <c r="I655" s="48"/>
      <c r="J655" s="47"/>
      <c r="K655" s="48"/>
      <c r="L655" s="47">
        <f>SUM(BA648:BA656)</f>
        <v>2295.98</v>
      </c>
    </row>
    <row r="656" spans="1:82" ht="15" x14ac:dyDescent="0.2">
      <c r="C656" s="82" t="s">
        <v>550</v>
      </c>
      <c r="D656" s="82"/>
      <c r="E656" s="82"/>
      <c r="F656" s="82"/>
      <c r="G656" s="82"/>
      <c r="H656" s="82"/>
      <c r="I656" s="83">
        <f>K656/E648</f>
        <v>3348.2999999999997</v>
      </c>
      <c r="J656" s="83"/>
      <c r="K656" s="83">
        <f>L649+L654+L655</f>
        <v>13393.199999999999</v>
      </c>
      <c r="L656" s="83"/>
      <c r="AD656">
        <f>ROUND((Source!AT266/100)*((ROUND(SUMIF(SmtRes!AQ177:'SmtRes'!AQ178,"=1",SmtRes!AD177:'SmtRes'!AD178)*Source!I266, 2)+ROUND(SUMIF(SmtRes!AQ177:'SmtRes'!AQ178,"=1",SmtRes!AC177:'SmtRes'!AC178)*Source!I266, 2))), 2)</f>
        <v>3792.59</v>
      </c>
      <c r="AE656">
        <f>ROUND((Source!AU266/100)*((ROUND(SUMIF(SmtRes!AQ177:'SmtRes'!AQ178,"=1",SmtRes!AD177:'SmtRes'!AD178)*Source!I266, 2)+ROUND(SUMIF(SmtRes!AQ177:'SmtRes'!AQ178,"=1",SmtRes!AC177:'SmtRes'!AC178)*Source!I266, 2))), 2)</f>
        <v>1845.04</v>
      </c>
      <c r="AN656" s="49">
        <f>L649+L654+L655</f>
        <v>13393.199999999999</v>
      </c>
      <c r="AO656">
        <f>0</f>
        <v>0</v>
      </c>
      <c r="AQ656" t="s">
        <v>551</v>
      </c>
      <c r="AR656" s="49">
        <f>L649</f>
        <v>6377.7099999999991</v>
      </c>
      <c r="AT656">
        <f>0</f>
        <v>0</v>
      </c>
      <c r="AV656" t="s">
        <v>551</v>
      </c>
      <c r="AW656">
        <f>0</f>
        <v>0</v>
      </c>
      <c r="AZ656">
        <f>Source!X266</f>
        <v>4719.51</v>
      </c>
      <c r="BA656">
        <f>Source!Y266</f>
        <v>2295.98</v>
      </c>
      <c r="BR656" s="49">
        <f>K656</f>
        <v>13393.199999999999</v>
      </c>
      <c r="BU656">
        <f>ROUND(K656*80/100, 2)</f>
        <v>10714.56</v>
      </c>
      <c r="BV656" s="49">
        <f>K656-BU656</f>
        <v>2678.6399999999994</v>
      </c>
      <c r="CB656">
        <f>Source!BM266</f>
        <v>200001</v>
      </c>
      <c r="CC656" t="str">
        <f>Source!E266</f>
        <v>30</v>
      </c>
      <c r="CD656">
        <v>4</v>
      </c>
    </row>
    <row r="657" spans="1:82" ht="42.75" x14ac:dyDescent="0.2">
      <c r="A657" s="35" t="s">
        <v>210</v>
      </c>
      <c r="B657" s="37" t="s">
        <v>606</v>
      </c>
      <c r="C657" s="37" t="str">
        <f>Source!G267</f>
        <v>Выключатель: автоматический с электромагнитным дутьем или вакуумный и элегазовый напряжением до 11 кВ</v>
      </c>
      <c r="D657" s="38" t="str">
        <f>Source!H267</f>
        <v>ШТ</v>
      </c>
      <c r="E657" s="39">
        <f>Source!K267</f>
        <v>6</v>
      </c>
      <c r="F657" s="39"/>
      <c r="G657" s="39">
        <f>Source!I267</f>
        <v>6</v>
      </c>
      <c r="H657" s="41"/>
      <c r="I657" s="40"/>
      <c r="J657" s="41"/>
      <c r="K657" s="40"/>
      <c r="L657" s="41"/>
    </row>
    <row r="658" spans="1:82" ht="15" x14ac:dyDescent="0.2">
      <c r="A658" s="36"/>
      <c r="B658" s="39">
        <v>1</v>
      </c>
      <c r="C658" s="36" t="s">
        <v>540</v>
      </c>
      <c r="D658" s="38" t="s">
        <v>362</v>
      </c>
      <c r="E658" s="42"/>
      <c r="F658" s="39"/>
      <c r="G658" s="42">
        <f>Source!U267</f>
        <v>129.60000000000002</v>
      </c>
      <c r="H658" s="39"/>
      <c r="I658" s="39"/>
      <c r="J658" s="39"/>
      <c r="K658" s="39"/>
      <c r="L658" s="43">
        <f>SUM(L659:L661)-SUMIF(CE659:CE661, 1, L659:L661)</f>
        <v>80655.010000000009</v>
      </c>
    </row>
    <row r="659" spans="1:82" ht="14.25" x14ac:dyDescent="0.2">
      <c r="A659" s="37"/>
      <c r="B659" s="37" t="s">
        <v>491</v>
      </c>
      <c r="C659" s="37" t="s">
        <v>492</v>
      </c>
      <c r="D659" s="38" t="s">
        <v>480</v>
      </c>
      <c r="E659" s="39">
        <v>4.32</v>
      </c>
      <c r="F659" s="39"/>
      <c r="G659" s="39">
        <f>SmtRes!CX179</f>
        <v>25.92</v>
      </c>
      <c r="H659" s="41"/>
      <c r="I659" s="40"/>
      <c r="J659" s="41">
        <f>SmtRes!CZ179</f>
        <v>490.55</v>
      </c>
      <c r="K659" s="40"/>
      <c r="L659" s="41">
        <f>SmtRes!DI179</f>
        <v>12715.06</v>
      </c>
    </row>
    <row r="660" spans="1:82" ht="14.25" x14ac:dyDescent="0.2">
      <c r="A660" s="37"/>
      <c r="B660" s="37" t="s">
        <v>483</v>
      </c>
      <c r="C660" s="37" t="s">
        <v>484</v>
      </c>
      <c r="D660" s="38" t="s">
        <v>480</v>
      </c>
      <c r="E660" s="39">
        <v>4.32</v>
      </c>
      <c r="F660" s="39"/>
      <c r="G660" s="39">
        <f>SmtRes!CX180</f>
        <v>25.92</v>
      </c>
      <c r="H660" s="41"/>
      <c r="I660" s="40"/>
      <c r="J660" s="41">
        <f>SmtRes!CZ180</f>
        <v>468.58</v>
      </c>
      <c r="K660" s="40"/>
      <c r="L660" s="41">
        <f>SmtRes!DI180</f>
        <v>12145.59</v>
      </c>
    </row>
    <row r="661" spans="1:82" ht="14.25" x14ac:dyDescent="0.2">
      <c r="A661" s="37"/>
      <c r="B661" s="37" t="s">
        <v>489</v>
      </c>
      <c r="C661" s="44" t="s">
        <v>490</v>
      </c>
      <c r="D661" s="45" t="s">
        <v>480</v>
      </c>
      <c r="E661" s="46">
        <v>12.96</v>
      </c>
      <c r="F661" s="46"/>
      <c r="G661" s="46">
        <f>SmtRes!CX181</f>
        <v>77.760000000000005</v>
      </c>
      <c r="H661" s="47"/>
      <c r="I661" s="48"/>
      <c r="J661" s="47">
        <f>SmtRes!CZ181</f>
        <v>717.52</v>
      </c>
      <c r="K661" s="48"/>
      <c r="L661" s="47">
        <f>SmtRes!DI181</f>
        <v>55794.36</v>
      </c>
    </row>
    <row r="662" spans="1:82" ht="15" x14ac:dyDescent="0.2">
      <c r="A662" s="37"/>
      <c r="B662" s="37"/>
      <c r="C662" s="50" t="s">
        <v>546</v>
      </c>
      <c r="D662" s="38"/>
      <c r="E662" s="39"/>
      <c r="F662" s="39"/>
      <c r="G662" s="39"/>
      <c r="H662" s="41"/>
      <c r="I662" s="40"/>
      <c r="J662" s="41"/>
      <c r="K662" s="40"/>
      <c r="L662" s="41">
        <f>L658</f>
        <v>80655.010000000009</v>
      </c>
    </row>
    <row r="663" spans="1:82" ht="14.25" x14ac:dyDescent="0.2">
      <c r="A663" s="37"/>
      <c r="B663" s="37"/>
      <c r="C663" s="37" t="s">
        <v>547</v>
      </c>
      <c r="D663" s="38"/>
      <c r="E663" s="39"/>
      <c r="F663" s="39"/>
      <c r="G663" s="39"/>
      <c r="H663" s="41"/>
      <c r="I663" s="40"/>
      <c r="J663" s="41"/>
      <c r="K663" s="40"/>
      <c r="L663" s="41">
        <f>SUM(AR657:AR666)+SUM(AS657:AS666)+SUM(AT657:AT666)+SUM(AU657:AU666)+SUM(AV657:AV666)</f>
        <v>80655.010000000009</v>
      </c>
    </row>
    <row r="664" spans="1:82" ht="14.25" x14ac:dyDescent="0.2">
      <c r="A664" s="37"/>
      <c r="B664" s="37" t="s">
        <v>194</v>
      </c>
      <c r="C664" s="37" t="s">
        <v>601</v>
      </c>
      <c r="D664" s="38" t="s">
        <v>414</v>
      </c>
      <c r="E664" s="39">
        <f>Source!BZ267</f>
        <v>74</v>
      </c>
      <c r="F664" s="39"/>
      <c r="G664" s="39">
        <f>Source!AT267</f>
        <v>74</v>
      </c>
      <c r="H664" s="41"/>
      <c r="I664" s="40"/>
      <c r="J664" s="41"/>
      <c r="K664" s="40"/>
      <c r="L664" s="41">
        <f>SUM(AZ657:AZ666)</f>
        <v>59684.71</v>
      </c>
    </row>
    <row r="665" spans="1:82" ht="14.25" x14ac:dyDescent="0.2">
      <c r="A665" s="44"/>
      <c r="B665" s="44" t="s">
        <v>195</v>
      </c>
      <c r="C665" s="44" t="s">
        <v>602</v>
      </c>
      <c r="D665" s="45" t="s">
        <v>414</v>
      </c>
      <c r="E665" s="46">
        <f>Source!CA267</f>
        <v>36</v>
      </c>
      <c r="F665" s="46"/>
      <c r="G665" s="46">
        <f>Source!AU267</f>
        <v>36</v>
      </c>
      <c r="H665" s="47"/>
      <c r="I665" s="48"/>
      <c r="J665" s="47"/>
      <c r="K665" s="48"/>
      <c r="L665" s="47">
        <f>SUM(BA657:BA666)</f>
        <v>29035.8</v>
      </c>
    </row>
    <row r="666" spans="1:82" ht="15" x14ac:dyDescent="0.2">
      <c r="C666" s="82" t="s">
        <v>550</v>
      </c>
      <c r="D666" s="82"/>
      <c r="E666" s="82"/>
      <c r="F666" s="82"/>
      <c r="G666" s="82"/>
      <c r="H666" s="82"/>
      <c r="I666" s="83">
        <f>K666/E657</f>
        <v>28229.25333333333</v>
      </c>
      <c r="J666" s="83"/>
      <c r="K666" s="83">
        <f>L658+L664+L665</f>
        <v>169375.52</v>
      </c>
      <c r="L666" s="83"/>
      <c r="AD666">
        <f>ROUND((Source!AT267/100)*((ROUND(SUMIF(SmtRes!AQ179:'SmtRes'!AQ181,"=1",SmtRes!AD179:'SmtRes'!AD181)*Source!I267, 2)+ROUND(SUMIF(SmtRes!AQ179:'SmtRes'!AQ181,"=1",SmtRes!AC179:'SmtRes'!AC181)*Source!I267, 2))), 2)</f>
        <v>7444.33</v>
      </c>
      <c r="AE666">
        <f>ROUND((Source!AU267/100)*((ROUND(SUMIF(SmtRes!AQ179:'SmtRes'!AQ181,"=1",SmtRes!AD179:'SmtRes'!AD181)*Source!I267, 2)+ROUND(SUMIF(SmtRes!AQ179:'SmtRes'!AQ181,"=1",SmtRes!AC179:'SmtRes'!AC181)*Source!I267, 2))), 2)</f>
        <v>3621.56</v>
      </c>
      <c r="AN666" s="49">
        <f>L658+L664+L665</f>
        <v>169375.52</v>
      </c>
      <c r="AO666">
        <f>0</f>
        <v>0</v>
      </c>
      <c r="AQ666" t="s">
        <v>551</v>
      </c>
      <c r="AR666" s="49">
        <f>L658</f>
        <v>80655.010000000009</v>
      </c>
      <c r="AT666">
        <f>0</f>
        <v>0</v>
      </c>
      <c r="AV666" t="s">
        <v>551</v>
      </c>
      <c r="AW666">
        <f>0</f>
        <v>0</v>
      </c>
      <c r="AZ666">
        <f>Source!X267</f>
        <v>59684.71</v>
      </c>
      <c r="BA666">
        <f>Source!Y267</f>
        <v>29035.8</v>
      </c>
      <c r="BR666" s="49">
        <f>K666</f>
        <v>169375.52</v>
      </c>
      <c r="BU666">
        <f>ROUND(K666*80/100, 2)</f>
        <v>135500.42000000001</v>
      </c>
      <c r="BV666" s="49">
        <f>K666-BU666</f>
        <v>33875.099999999977</v>
      </c>
      <c r="CB666">
        <f>Source!BM267</f>
        <v>200001</v>
      </c>
      <c r="CC666" t="str">
        <f>Source!E267</f>
        <v>31</v>
      </c>
      <c r="CD666">
        <v>4</v>
      </c>
    </row>
    <row r="667" spans="1:82" ht="28.5" x14ac:dyDescent="0.2">
      <c r="A667" s="35" t="s">
        <v>214</v>
      </c>
      <c r="B667" s="37" t="s">
        <v>607</v>
      </c>
      <c r="C667" s="37" t="str">
        <f>Source!G268</f>
        <v>Максимальная токовая защита прямого действия с: тремя реле</v>
      </c>
      <c r="D667" s="38" t="str">
        <f>Source!H268</f>
        <v>КОМПЛ</v>
      </c>
      <c r="E667" s="39">
        <f>Source!K268</f>
        <v>6</v>
      </c>
      <c r="F667" s="39"/>
      <c r="G667" s="39">
        <f>Source!I268</f>
        <v>6</v>
      </c>
      <c r="H667" s="41"/>
      <c r="I667" s="40"/>
      <c r="J667" s="41"/>
      <c r="K667" s="40"/>
      <c r="L667" s="41"/>
    </row>
    <row r="668" spans="1:82" ht="15" x14ac:dyDescent="0.2">
      <c r="A668" s="36"/>
      <c r="B668" s="39">
        <v>1</v>
      </c>
      <c r="C668" s="36" t="s">
        <v>540</v>
      </c>
      <c r="D668" s="38" t="s">
        <v>362</v>
      </c>
      <c r="E668" s="42"/>
      <c r="F668" s="39"/>
      <c r="G668" s="42">
        <f>Source!U268</f>
        <v>34.56</v>
      </c>
      <c r="H668" s="39"/>
      <c r="I668" s="39"/>
      <c r="J668" s="39"/>
      <c r="K668" s="39"/>
      <c r="L668" s="43">
        <f>SUM(L669:L669)-SUMIF(CE669:CE669, 1, L669:L669)</f>
        <v>22267.01</v>
      </c>
    </row>
    <row r="669" spans="1:82" ht="14.25" x14ac:dyDescent="0.2">
      <c r="A669" s="37"/>
      <c r="B669" s="37" t="s">
        <v>481</v>
      </c>
      <c r="C669" s="44" t="s">
        <v>482</v>
      </c>
      <c r="D669" s="45" t="s">
        <v>480</v>
      </c>
      <c r="E669" s="46">
        <v>5.76</v>
      </c>
      <c r="F669" s="46"/>
      <c r="G669" s="46">
        <f>SmtRes!CX182</f>
        <v>34.56</v>
      </c>
      <c r="H669" s="47"/>
      <c r="I669" s="48"/>
      <c r="J669" s="47">
        <f>SmtRes!CZ182</f>
        <v>644.29999999999995</v>
      </c>
      <c r="K669" s="48"/>
      <c r="L669" s="47">
        <f>SmtRes!DI182</f>
        <v>22267.01</v>
      </c>
    </row>
    <row r="670" spans="1:82" ht="15" x14ac:dyDescent="0.2">
      <c r="A670" s="37"/>
      <c r="B670" s="37"/>
      <c r="C670" s="50" t="s">
        <v>546</v>
      </c>
      <c r="D670" s="38"/>
      <c r="E670" s="39"/>
      <c r="F670" s="39"/>
      <c r="G670" s="39"/>
      <c r="H670" s="41"/>
      <c r="I670" s="40"/>
      <c r="J670" s="41"/>
      <c r="K670" s="40"/>
      <c r="L670" s="41">
        <f>L668</f>
        <v>22267.01</v>
      </c>
    </row>
    <row r="671" spans="1:82" ht="14.25" x14ac:dyDescent="0.2">
      <c r="A671" s="37"/>
      <c r="B671" s="37"/>
      <c r="C671" s="37" t="s">
        <v>547</v>
      </c>
      <c r="D671" s="38"/>
      <c r="E671" s="39"/>
      <c r="F671" s="39"/>
      <c r="G671" s="39"/>
      <c r="H671" s="41"/>
      <c r="I671" s="40"/>
      <c r="J671" s="41"/>
      <c r="K671" s="40"/>
      <c r="L671" s="41">
        <f>SUM(AR667:AR674)+SUM(AS667:AS674)+SUM(AT667:AT674)+SUM(AU667:AU674)+SUM(AV667:AV674)</f>
        <v>22267.01</v>
      </c>
    </row>
    <row r="672" spans="1:82" ht="14.25" x14ac:dyDescent="0.2">
      <c r="A672" s="37"/>
      <c r="B672" s="37" t="s">
        <v>194</v>
      </c>
      <c r="C672" s="37" t="s">
        <v>601</v>
      </c>
      <c r="D672" s="38" t="s">
        <v>414</v>
      </c>
      <c r="E672" s="39">
        <f>Source!BZ268</f>
        <v>74</v>
      </c>
      <c r="F672" s="39"/>
      <c r="G672" s="39">
        <f>Source!AT268</f>
        <v>74</v>
      </c>
      <c r="H672" s="41"/>
      <c r="I672" s="40"/>
      <c r="J672" s="41"/>
      <c r="K672" s="40"/>
      <c r="L672" s="41">
        <f>SUM(AZ667:AZ674)</f>
        <v>16477.59</v>
      </c>
    </row>
    <row r="673" spans="1:82" ht="14.25" x14ac:dyDescent="0.2">
      <c r="A673" s="44"/>
      <c r="B673" s="44" t="s">
        <v>195</v>
      </c>
      <c r="C673" s="44" t="s">
        <v>602</v>
      </c>
      <c r="D673" s="45" t="s">
        <v>414</v>
      </c>
      <c r="E673" s="46">
        <f>Source!CA268</f>
        <v>36</v>
      </c>
      <c r="F673" s="46"/>
      <c r="G673" s="46">
        <f>Source!AU268</f>
        <v>36</v>
      </c>
      <c r="H673" s="47"/>
      <c r="I673" s="48"/>
      <c r="J673" s="47"/>
      <c r="K673" s="48"/>
      <c r="L673" s="47">
        <f>SUM(BA667:BA674)</f>
        <v>8016.12</v>
      </c>
    </row>
    <row r="674" spans="1:82" ht="15" x14ac:dyDescent="0.2">
      <c r="C674" s="82" t="s">
        <v>550</v>
      </c>
      <c r="D674" s="82"/>
      <c r="E674" s="82"/>
      <c r="F674" s="82"/>
      <c r="G674" s="82"/>
      <c r="H674" s="82"/>
      <c r="I674" s="83">
        <f>K674/E667</f>
        <v>7793.4533333333338</v>
      </c>
      <c r="J674" s="83"/>
      <c r="K674" s="83">
        <f>L668+L672+L673</f>
        <v>46760.72</v>
      </c>
      <c r="L674" s="83"/>
      <c r="AD674">
        <f>ROUND((Source!AT268/100)*((ROUND(SUMIF(SmtRes!AQ182:'SmtRes'!AQ182,"=1",SmtRes!AD182:'SmtRes'!AD182)*Source!I268, 2)+ROUND(SUMIF(SmtRes!AQ182:'SmtRes'!AQ182,"=1",SmtRes!AC182:'SmtRes'!AC182)*Source!I268, 2))), 2)</f>
        <v>2860.69</v>
      </c>
      <c r="AE674">
        <f>ROUND((Source!AU268/100)*((ROUND(SUMIF(SmtRes!AQ182:'SmtRes'!AQ182,"=1",SmtRes!AD182:'SmtRes'!AD182)*Source!I268, 2)+ROUND(SUMIF(SmtRes!AQ182:'SmtRes'!AQ182,"=1",SmtRes!AC182:'SmtRes'!AC182)*Source!I268, 2))), 2)</f>
        <v>1391.69</v>
      </c>
      <c r="AN674" s="49">
        <f>L668+L672+L673</f>
        <v>46760.72</v>
      </c>
      <c r="AO674">
        <f>0</f>
        <v>0</v>
      </c>
      <c r="AQ674" t="s">
        <v>551</v>
      </c>
      <c r="AR674" s="49">
        <f>L668</f>
        <v>22267.01</v>
      </c>
      <c r="AT674">
        <f>0</f>
        <v>0</v>
      </c>
      <c r="AV674" t="s">
        <v>551</v>
      </c>
      <c r="AW674">
        <f>0</f>
        <v>0</v>
      </c>
      <c r="AZ674">
        <f>Source!X268</f>
        <v>16477.59</v>
      </c>
      <c r="BA674">
        <f>Source!Y268</f>
        <v>8016.12</v>
      </c>
      <c r="BR674" s="49">
        <f>K674</f>
        <v>46760.72</v>
      </c>
      <c r="BU674">
        <f>ROUND(K674*80/100, 2)</f>
        <v>37408.58</v>
      </c>
      <c r="BV674" s="49">
        <f>K674-BU674</f>
        <v>9352.14</v>
      </c>
      <c r="CB674">
        <f>Source!BM268</f>
        <v>200001</v>
      </c>
      <c r="CC674" t="str">
        <f>Source!E268</f>
        <v>32</v>
      </c>
      <c r="CD674">
        <v>4</v>
      </c>
    </row>
    <row r="675" spans="1:82" ht="28.5" x14ac:dyDescent="0.2">
      <c r="A675" s="35" t="s">
        <v>219</v>
      </c>
      <c r="B675" s="37" t="s">
        <v>608</v>
      </c>
      <c r="C675" s="37" t="str">
        <f>Source!G269</f>
        <v>МТЗ на постоянном и переменном оперативном токе с: тремя реле РТ-40, РСТ</v>
      </c>
      <c r="D675" s="38" t="str">
        <f>Source!H269</f>
        <v>КОМПЛ</v>
      </c>
      <c r="E675" s="39">
        <f>Source!K269</f>
        <v>6</v>
      </c>
      <c r="F675" s="39"/>
      <c r="G675" s="39">
        <f>Source!I269</f>
        <v>6</v>
      </c>
      <c r="H675" s="41"/>
      <c r="I675" s="40"/>
      <c r="J675" s="41"/>
      <c r="K675" s="40"/>
      <c r="L675" s="41"/>
    </row>
    <row r="676" spans="1:82" ht="15" x14ac:dyDescent="0.2">
      <c r="A676" s="36"/>
      <c r="B676" s="39">
        <v>1</v>
      </c>
      <c r="C676" s="36" t="s">
        <v>540</v>
      </c>
      <c r="D676" s="38" t="s">
        <v>362</v>
      </c>
      <c r="E676" s="42"/>
      <c r="F676" s="39"/>
      <c r="G676" s="42">
        <f>Source!U269</f>
        <v>38.880000000000003</v>
      </c>
      <c r="H676" s="39"/>
      <c r="I676" s="39"/>
      <c r="J676" s="39"/>
      <c r="K676" s="39"/>
      <c r="L676" s="43">
        <f>SUM(L677:L677)-SUMIF(CE677:CE677, 1, L677:L677)</f>
        <v>25050.38</v>
      </c>
    </row>
    <row r="677" spans="1:82" ht="14.25" x14ac:dyDescent="0.2">
      <c r="A677" s="37"/>
      <c r="B677" s="37" t="s">
        <v>481</v>
      </c>
      <c r="C677" s="44" t="s">
        <v>482</v>
      </c>
      <c r="D677" s="45" t="s">
        <v>480</v>
      </c>
      <c r="E677" s="46">
        <v>6.48</v>
      </c>
      <c r="F677" s="46"/>
      <c r="G677" s="46">
        <f>SmtRes!CX183</f>
        <v>38.880000000000003</v>
      </c>
      <c r="H677" s="47"/>
      <c r="I677" s="48"/>
      <c r="J677" s="47">
        <f>SmtRes!CZ183</f>
        <v>644.29999999999995</v>
      </c>
      <c r="K677" s="48"/>
      <c r="L677" s="47">
        <f>SmtRes!DI183</f>
        <v>25050.38</v>
      </c>
    </row>
    <row r="678" spans="1:82" ht="15" x14ac:dyDescent="0.2">
      <c r="A678" s="37"/>
      <c r="B678" s="37"/>
      <c r="C678" s="50" t="s">
        <v>546</v>
      </c>
      <c r="D678" s="38"/>
      <c r="E678" s="39"/>
      <c r="F678" s="39"/>
      <c r="G678" s="39"/>
      <c r="H678" s="41"/>
      <c r="I678" s="40"/>
      <c r="J678" s="41"/>
      <c r="K678" s="40"/>
      <c r="L678" s="41">
        <f>L676</f>
        <v>25050.38</v>
      </c>
    </row>
    <row r="679" spans="1:82" ht="14.25" x14ac:dyDescent="0.2">
      <c r="A679" s="37"/>
      <c r="B679" s="37"/>
      <c r="C679" s="37" t="s">
        <v>547</v>
      </c>
      <c r="D679" s="38"/>
      <c r="E679" s="39"/>
      <c r="F679" s="39"/>
      <c r="G679" s="39"/>
      <c r="H679" s="41"/>
      <c r="I679" s="40"/>
      <c r="J679" s="41"/>
      <c r="K679" s="40"/>
      <c r="L679" s="41">
        <f>SUM(AR675:AR682)+SUM(AS675:AS682)+SUM(AT675:AT682)+SUM(AU675:AU682)+SUM(AV675:AV682)</f>
        <v>25050.38</v>
      </c>
    </row>
    <row r="680" spans="1:82" ht="14.25" x14ac:dyDescent="0.2">
      <c r="A680" s="37"/>
      <c r="B680" s="37" t="s">
        <v>194</v>
      </c>
      <c r="C680" s="37" t="s">
        <v>601</v>
      </c>
      <c r="D680" s="38" t="s">
        <v>414</v>
      </c>
      <c r="E680" s="39">
        <f>Source!BZ269</f>
        <v>74</v>
      </c>
      <c r="F680" s="39"/>
      <c r="G680" s="39">
        <f>Source!AT269</f>
        <v>74</v>
      </c>
      <c r="H680" s="41"/>
      <c r="I680" s="40"/>
      <c r="J680" s="41"/>
      <c r="K680" s="40"/>
      <c r="L680" s="41">
        <f>SUM(AZ675:AZ682)</f>
        <v>18537.28</v>
      </c>
    </row>
    <row r="681" spans="1:82" ht="14.25" x14ac:dyDescent="0.2">
      <c r="A681" s="44"/>
      <c r="B681" s="44" t="s">
        <v>195</v>
      </c>
      <c r="C681" s="44" t="s">
        <v>602</v>
      </c>
      <c r="D681" s="45" t="s">
        <v>414</v>
      </c>
      <c r="E681" s="46">
        <f>Source!CA269</f>
        <v>36</v>
      </c>
      <c r="F681" s="46"/>
      <c r="G681" s="46">
        <f>Source!AU269</f>
        <v>36</v>
      </c>
      <c r="H681" s="47"/>
      <c r="I681" s="48"/>
      <c r="J681" s="47"/>
      <c r="K681" s="48"/>
      <c r="L681" s="47">
        <f>SUM(BA675:BA682)</f>
        <v>9018.14</v>
      </c>
    </row>
    <row r="682" spans="1:82" ht="15" x14ac:dyDescent="0.2">
      <c r="C682" s="82" t="s">
        <v>550</v>
      </c>
      <c r="D682" s="82"/>
      <c r="E682" s="82"/>
      <c r="F682" s="82"/>
      <c r="G682" s="82"/>
      <c r="H682" s="82"/>
      <c r="I682" s="83">
        <f>K682/E675</f>
        <v>8767.6333333333332</v>
      </c>
      <c r="J682" s="83"/>
      <c r="K682" s="83">
        <f>L676+L680+L681</f>
        <v>52605.8</v>
      </c>
      <c r="L682" s="83"/>
      <c r="AD682">
        <f>ROUND((Source!AT269/100)*((ROUND(SUMIF(SmtRes!AQ183:'SmtRes'!AQ183,"=1",SmtRes!AD183:'SmtRes'!AD183)*Source!I269, 2)+ROUND(SUMIF(SmtRes!AQ183:'SmtRes'!AQ183,"=1",SmtRes!AC183:'SmtRes'!AC183)*Source!I269, 2))), 2)</f>
        <v>2860.69</v>
      </c>
      <c r="AE682">
        <f>ROUND((Source!AU269/100)*((ROUND(SUMIF(SmtRes!AQ183:'SmtRes'!AQ183,"=1",SmtRes!AD183:'SmtRes'!AD183)*Source!I269, 2)+ROUND(SUMIF(SmtRes!AQ183:'SmtRes'!AQ183,"=1",SmtRes!AC183:'SmtRes'!AC183)*Source!I269, 2))), 2)</f>
        <v>1391.69</v>
      </c>
      <c r="AN682" s="49">
        <f>L676+L680+L681</f>
        <v>52605.8</v>
      </c>
      <c r="AO682">
        <f>0</f>
        <v>0</v>
      </c>
      <c r="AQ682" t="s">
        <v>551</v>
      </c>
      <c r="AR682" s="49">
        <f>L676</f>
        <v>25050.38</v>
      </c>
      <c r="AT682">
        <f>0</f>
        <v>0</v>
      </c>
      <c r="AV682" t="s">
        <v>551</v>
      </c>
      <c r="AW682">
        <f>0</f>
        <v>0</v>
      </c>
      <c r="AZ682">
        <f>Source!X269</f>
        <v>18537.28</v>
      </c>
      <c r="BA682">
        <f>Source!Y269</f>
        <v>9018.14</v>
      </c>
      <c r="BR682" s="49">
        <f>K682</f>
        <v>52605.8</v>
      </c>
      <c r="BU682">
        <f>ROUND(K682*80/100, 2)</f>
        <v>42084.639999999999</v>
      </c>
      <c r="BV682" s="49">
        <f>K682-BU682</f>
        <v>10521.160000000003</v>
      </c>
      <c r="CB682">
        <f>Source!BM269</f>
        <v>200001</v>
      </c>
      <c r="CC682" t="str">
        <f>Source!E269</f>
        <v>33</v>
      </c>
      <c r="CD682">
        <v>4</v>
      </c>
    </row>
    <row r="683" spans="1:82" ht="28.5" x14ac:dyDescent="0.2">
      <c r="A683" s="35" t="s">
        <v>223</v>
      </c>
      <c r="B683" s="37" t="s">
        <v>609</v>
      </c>
      <c r="C683" s="37" t="str">
        <f>Source!G270</f>
        <v>Устройство пуска МТЗ по напряжению</v>
      </c>
      <c r="D683" s="38" t="str">
        <f>Source!H270</f>
        <v>КОМПЛ</v>
      </c>
      <c r="E683" s="39">
        <f>Source!K270</f>
        <v>6</v>
      </c>
      <c r="F683" s="39"/>
      <c r="G683" s="39">
        <f>Source!I270</f>
        <v>6</v>
      </c>
      <c r="H683" s="41"/>
      <c r="I683" s="40"/>
      <c r="J683" s="41"/>
      <c r="K683" s="40"/>
      <c r="L683" s="41"/>
    </row>
    <row r="684" spans="1:82" ht="15" x14ac:dyDescent="0.2">
      <c r="A684" s="36"/>
      <c r="B684" s="39">
        <v>1</v>
      </c>
      <c r="C684" s="36" t="s">
        <v>540</v>
      </c>
      <c r="D684" s="38" t="s">
        <v>362</v>
      </c>
      <c r="E684" s="42"/>
      <c r="F684" s="39"/>
      <c r="G684" s="42">
        <f>Source!U270</f>
        <v>38.880000000000003</v>
      </c>
      <c r="H684" s="39"/>
      <c r="I684" s="39"/>
      <c r="J684" s="39"/>
      <c r="K684" s="39"/>
      <c r="L684" s="43">
        <f>SUM(L685:L685)-SUMIF(CE685:CE685, 1, L685:L685)</f>
        <v>25050.38</v>
      </c>
    </row>
    <row r="685" spans="1:82" ht="14.25" x14ac:dyDescent="0.2">
      <c r="A685" s="37"/>
      <c r="B685" s="37" t="s">
        <v>481</v>
      </c>
      <c r="C685" s="44" t="s">
        <v>482</v>
      </c>
      <c r="D685" s="45" t="s">
        <v>480</v>
      </c>
      <c r="E685" s="46">
        <v>6.48</v>
      </c>
      <c r="F685" s="46"/>
      <c r="G685" s="46">
        <f>SmtRes!CX184</f>
        <v>38.880000000000003</v>
      </c>
      <c r="H685" s="47"/>
      <c r="I685" s="48"/>
      <c r="J685" s="47">
        <f>SmtRes!CZ184</f>
        <v>644.29999999999995</v>
      </c>
      <c r="K685" s="48"/>
      <c r="L685" s="47">
        <f>SmtRes!DI184</f>
        <v>25050.38</v>
      </c>
    </row>
    <row r="686" spans="1:82" ht="15" x14ac:dyDescent="0.2">
      <c r="A686" s="37"/>
      <c r="B686" s="37"/>
      <c r="C686" s="50" t="s">
        <v>546</v>
      </c>
      <c r="D686" s="38"/>
      <c r="E686" s="39"/>
      <c r="F686" s="39"/>
      <c r="G686" s="39"/>
      <c r="H686" s="41"/>
      <c r="I686" s="40"/>
      <c r="J686" s="41"/>
      <c r="K686" s="40"/>
      <c r="L686" s="41">
        <f>L684</f>
        <v>25050.38</v>
      </c>
    </row>
    <row r="687" spans="1:82" ht="14.25" x14ac:dyDescent="0.2">
      <c r="A687" s="37"/>
      <c r="B687" s="37"/>
      <c r="C687" s="37" t="s">
        <v>547</v>
      </c>
      <c r="D687" s="38"/>
      <c r="E687" s="39"/>
      <c r="F687" s="39"/>
      <c r="G687" s="39"/>
      <c r="H687" s="41"/>
      <c r="I687" s="40"/>
      <c r="J687" s="41"/>
      <c r="K687" s="40"/>
      <c r="L687" s="41">
        <f>SUM(AR683:AR690)+SUM(AS683:AS690)+SUM(AT683:AT690)+SUM(AU683:AU690)+SUM(AV683:AV690)</f>
        <v>25050.38</v>
      </c>
    </row>
    <row r="688" spans="1:82" ht="14.25" x14ac:dyDescent="0.2">
      <c r="A688" s="37"/>
      <c r="B688" s="37" t="s">
        <v>194</v>
      </c>
      <c r="C688" s="37" t="s">
        <v>601</v>
      </c>
      <c r="D688" s="38" t="s">
        <v>414</v>
      </c>
      <c r="E688" s="39">
        <f>Source!BZ270</f>
        <v>74</v>
      </c>
      <c r="F688" s="39"/>
      <c r="G688" s="39">
        <f>Source!AT270</f>
        <v>74</v>
      </c>
      <c r="H688" s="41"/>
      <c r="I688" s="40"/>
      <c r="J688" s="41"/>
      <c r="K688" s="40"/>
      <c r="L688" s="41">
        <f>SUM(AZ683:AZ690)</f>
        <v>18537.28</v>
      </c>
    </row>
    <row r="689" spans="1:82" ht="14.25" x14ac:dyDescent="0.2">
      <c r="A689" s="44"/>
      <c r="B689" s="44" t="s">
        <v>195</v>
      </c>
      <c r="C689" s="44" t="s">
        <v>602</v>
      </c>
      <c r="D689" s="45" t="s">
        <v>414</v>
      </c>
      <c r="E689" s="46">
        <f>Source!CA270</f>
        <v>36</v>
      </c>
      <c r="F689" s="46"/>
      <c r="G689" s="46">
        <f>Source!AU270</f>
        <v>36</v>
      </c>
      <c r="H689" s="47"/>
      <c r="I689" s="48"/>
      <c r="J689" s="47"/>
      <c r="K689" s="48"/>
      <c r="L689" s="47">
        <f>SUM(BA683:BA690)</f>
        <v>9018.14</v>
      </c>
    </row>
    <row r="690" spans="1:82" ht="15" x14ac:dyDescent="0.2">
      <c r="C690" s="82" t="s">
        <v>550</v>
      </c>
      <c r="D690" s="82"/>
      <c r="E690" s="82"/>
      <c r="F690" s="82"/>
      <c r="G690" s="82"/>
      <c r="H690" s="82"/>
      <c r="I690" s="83">
        <f>K690/E683</f>
        <v>8767.6333333333332</v>
      </c>
      <c r="J690" s="83"/>
      <c r="K690" s="83">
        <f>L684+L688+L689</f>
        <v>52605.8</v>
      </c>
      <c r="L690" s="83"/>
      <c r="AD690">
        <f>ROUND((Source!AT270/100)*((ROUND(SUMIF(SmtRes!AQ184:'SmtRes'!AQ184,"=1",SmtRes!AD184:'SmtRes'!AD184)*Source!I270, 2)+ROUND(SUMIF(SmtRes!AQ184:'SmtRes'!AQ184,"=1",SmtRes!AC184:'SmtRes'!AC184)*Source!I270, 2))), 2)</f>
        <v>2860.69</v>
      </c>
      <c r="AE690">
        <f>ROUND((Source!AU270/100)*((ROUND(SUMIF(SmtRes!AQ184:'SmtRes'!AQ184,"=1",SmtRes!AD184:'SmtRes'!AD184)*Source!I270, 2)+ROUND(SUMIF(SmtRes!AQ184:'SmtRes'!AQ184,"=1",SmtRes!AC184:'SmtRes'!AC184)*Source!I270, 2))), 2)</f>
        <v>1391.69</v>
      </c>
      <c r="AN690" s="49">
        <f>L684+L688+L689</f>
        <v>52605.8</v>
      </c>
      <c r="AO690">
        <f>0</f>
        <v>0</v>
      </c>
      <c r="AQ690" t="s">
        <v>551</v>
      </c>
      <c r="AR690" s="49">
        <f>L684</f>
        <v>25050.38</v>
      </c>
      <c r="AT690">
        <f>0</f>
        <v>0</v>
      </c>
      <c r="AV690" t="s">
        <v>551</v>
      </c>
      <c r="AW690">
        <f>0</f>
        <v>0</v>
      </c>
      <c r="AZ690">
        <f>Source!X270</f>
        <v>18537.28</v>
      </c>
      <c r="BA690">
        <f>Source!Y270</f>
        <v>9018.14</v>
      </c>
      <c r="BR690" s="49">
        <f>K690</f>
        <v>52605.8</v>
      </c>
      <c r="BU690">
        <f>ROUND(K690*80/100, 2)</f>
        <v>42084.639999999999</v>
      </c>
      <c r="BV690" s="49">
        <f>K690-BU690</f>
        <v>10521.160000000003</v>
      </c>
      <c r="CB690">
        <f>Source!BM270</f>
        <v>200001</v>
      </c>
      <c r="CC690" t="str">
        <f>Source!E270</f>
        <v>34</v>
      </c>
      <c r="CD690">
        <v>4</v>
      </c>
    </row>
    <row r="691" spans="1:82" ht="28.5" x14ac:dyDescent="0.2">
      <c r="A691" s="35" t="s">
        <v>227</v>
      </c>
      <c r="B691" s="37" t="s">
        <v>610</v>
      </c>
      <c r="C691" s="37" t="str">
        <f>Source!G271</f>
        <v>Максимальная токовая защита от замыканий на "землю" (комплект КЗ-7)</v>
      </c>
      <c r="D691" s="38" t="str">
        <f>Source!H271</f>
        <v>КОМПЛ</v>
      </c>
      <c r="E691" s="39">
        <f>Source!K271</f>
        <v>6</v>
      </c>
      <c r="F691" s="39"/>
      <c r="G691" s="39">
        <f>Source!I271</f>
        <v>6</v>
      </c>
      <c r="H691" s="41"/>
      <c r="I691" s="40"/>
      <c r="J691" s="41"/>
      <c r="K691" s="40"/>
      <c r="L691" s="41"/>
    </row>
    <row r="692" spans="1:82" ht="15" x14ac:dyDescent="0.2">
      <c r="A692" s="36"/>
      <c r="B692" s="39">
        <v>1</v>
      </c>
      <c r="C692" s="36" t="s">
        <v>540</v>
      </c>
      <c r="D692" s="38" t="s">
        <v>362</v>
      </c>
      <c r="E692" s="42"/>
      <c r="F692" s="39"/>
      <c r="G692" s="42">
        <f>Source!U271</f>
        <v>90.72</v>
      </c>
      <c r="H692" s="39"/>
      <c r="I692" s="39"/>
      <c r="J692" s="39"/>
      <c r="K692" s="39"/>
      <c r="L692" s="43">
        <f>SUM(L693:L694)-SUMIF(CE693:CE694, 1, L693:L694)</f>
        <v>58312.29</v>
      </c>
    </row>
    <row r="693" spans="1:82" ht="14.25" x14ac:dyDescent="0.2">
      <c r="A693" s="37"/>
      <c r="B693" s="37" t="s">
        <v>483</v>
      </c>
      <c r="C693" s="37" t="s">
        <v>484</v>
      </c>
      <c r="D693" s="38" t="s">
        <v>480</v>
      </c>
      <c r="E693" s="39">
        <v>4.54</v>
      </c>
      <c r="F693" s="39"/>
      <c r="G693" s="39">
        <f>SmtRes!CX185</f>
        <v>27.24</v>
      </c>
      <c r="H693" s="41"/>
      <c r="I693" s="40"/>
      <c r="J693" s="41">
        <f>SmtRes!CZ185</f>
        <v>468.58</v>
      </c>
      <c r="K693" s="40"/>
      <c r="L693" s="41">
        <f>SmtRes!DI185</f>
        <v>12764.12</v>
      </c>
    </row>
    <row r="694" spans="1:82" ht="14.25" x14ac:dyDescent="0.2">
      <c r="A694" s="37"/>
      <c r="B694" s="37" t="s">
        <v>489</v>
      </c>
      <c r="C694" s="44" t="s">
        <v>490</v>
      </c>
      <c r="D694" s="45" t="s">
        <v>480</v>
      </c>
      <c r="E694" s="46">
        <v>10.58</v>
      </c>
      <c r="F694" s="46"/>
      <c r="G694" s="46">
        <f>SmtRes!CX186</f>
        <v>63.48</v>
      </c>
      <c r="H694" s="47"/>
      <c r="I694" s="48"/>
      <c r="J694" s="47">
        <f>SmtRes!CZ186</f>
        <v>717.52</v>
      </c>
      <c r="K694" s="48"/>
      <c r="L694" s="47">
        <f>SmtRes!DI186</f>
        <v>45548.17</v>
      </c>
    </row>
    <row r="695" spans="1:82" ht="15" x14ac:dyDescent="0.2">
      <c r="A695" s="37"/>
      <c r="B695" s="37"/>
      <c r="C695" s="50" t="s">
        <v>546</v>
      </c>
      <c r="D695" s="38"/>
      <c r="E695" s="39"/>
      <c r="F695" s="39"/>
      <c r="G695" s="39"/>
      <c r="H695" s="41"/>
      <c r="I695" s="40"/>
      <c r="J695" s="41"/>
      <c r="K695" s="40"/>
      <c r="L695" s="41">
        <f>L692</f>
        <v>58312.29</v>
      </c>
    </row>
    <row r="696" spans="1:82" ht="14.25" x14ac:dyDescent="0.2">
      <c r="A696" s="37"/>
      <c r="B696" s="37"/>
      <c r="C696" s="37" t="s">
        <v>547</v>
      </c>
      <c r="D696" s="38"/>
      <c r="E696" s="39"/>
      <c r="F696" s="39"/>
      <c r="G696" s="39"/>
      <c r="H696" s="41"/>
      <c r="I696" s="40"/>
      <c r="J696" s="41"/>
      <c r="K696" s="40"/>
      <c r="L696" s="41">
        <f>SUM(AR691:AR699)+SUM(AS691:AS699)+SUM(AT691:AT699)+SUM(AU691:AU699)+SUM(AV691:AV699)</f>
        <v>58312.29</v>
      </c>
    </row>
    <row r="697" spans="1:82" ht="14.25" x14ac:dyDescent="0.2">
      <c r="A697" s="37"/>
      <c r="B697" s="37" t="s">
        <v>194</v>
      </c>
      <c r="C697" s="37" t="s">
        <v>601</v>
      </c>
      <c r="D697" s="38" t="s">
        <v>414</v>
      </c>
      <c r="E697" s="39">
        <f>Source!BZ271</f>
        <v>74</v>
      </c>
      <c r="F697" s="39"/>
      <c r="G697" s="39">
        <f>Source!AT271</f>
        <v>74</v>
      </c>
      <c r="H697" s="41"/>
      <c r="I697" s="40"/>
      <c r="J697" s="41"/>
      <c r="K697" s="40"/>
      <c r="L697" s="41">
        <f>SUM(AZ691:AZ699)</f>
        <v>43151.09</v>
      </c>
    </row>
    <row r="698" spans="1:82" ht="14.25" x14ac:dyDescent="0.2">
      <c r="A698" s="44"/>
      <c r="B698" s="44" t="s">
        <v>195</v>
      </c>
      <c r="C698" s="44" t="s">
        <v>602</v>
      </c>
      <c r="D698" s="45" t="s">
        <v>414</v>
      </c>
      <c r="E698" s="46">
        <f>Source!CA271</f>
        <v>36</v>
      </c>
      <c r="F698" s="46"/>
      <c r="G698" s="46">
        <f>Source!AU271</f>
        <v>36</v>
      </c>
      <c r="H698" s="47"/>
      <c r="I698" s="48"/>
      <c r="J698" s="47"/>
      <c r="K698" s="48"/>
      <c r="L698" s="47">
        <f>SUM(BA691:BA699)</f>
        <v>20992.42</v>
      </c>
    </row>
    <row r="699" spans="1:82" ht="15" x14ac:dyDescent="0.2">
      <c r="C699" s="82" t="s">
        <v>550</v>
      </c>
      <c r="D699" s="82"/>
      <c r="E699" s="82"/>
      <c r="F699" s="82"/>
      <c r="G699" s="82"/>
      <c r="H699" s="82"/>
      <c r="I699" s="83">
        <f>K699/E691</f>
        <v>20409.3</v>
      </c>
      <c r="J699" s="83"/>
      <c r="K699" s="83">
        <f>L692+L697+L698</f>
        <v>122455.8</v>
      </c>
      <c r="L699" s="83"/>
      <c r="AD699">
        <f>ROUND((Source!AT271/100)*((ROUND(SUMIF(SmtRes!AQ185:'SmtRes'!AQ186,"=1",SmtRes!AD185:'SmtRes'!AD186)*Source!I271, 2)+ROUND(SUMIF(SmtRes!AQ185:'SmtRes'!AQ186,"=1",SmtRes!AC185:'SmtRes'!AC186)*Source!I271, 2))), 2)</f>
        <v>5266.28</v>
      </c>
      <c r="AE699">
        <f>ROUND((Source!AU271/100)*((ROUND(SUMIF(SmtRes!AQ185:'SmtRes'!AQ186,"=1",SmtRes!AD185:'SmtRes'!AD186)*Source!I271, 2)+ROUND(SUMIF(SmtRes!AQ185:'SmtRes'!AQ186,"=1",SmtRes!AC185:'SmtRes'!AC186)*Source!I271, 2))), 2)</f>
        <v>2561.98</v>
      </c>
      <c r="AN699" s="49">
        <f>L692+L697+L698</f>
        <v>122455.8</v>
      </c>
      <c r="AO699">
        <f>0</f>
        <v>0</v>
      </c>
      <c r="AQ699" t="s">
        <v>551</v>
      </c>
      <c r="AR699" s="49">
        <f>L692</f>
        <v>58312.29</v>
      </c>
      <c r="AT699">
        <f>0</f>
        <v>0</v>
      </c>
      <c r="AV699" t="s">
        <v>551</v>
      </c>
      <c r="AW699">
        <f>0</f>
        <v>0</v>
      </c>
      <c r="AZ699">
        <f>Source!X271</f>
        <v>43151.09</v>
      </c>
      <c r="BA699">
        <f>Source!Y271</f>
        <v>20992.42</v>
      </c>
      <c r="BR699" s="49">
        <f>K699</f>
        <v>122455.8</v>
      </c>
      <c r="BU699">
        <f>ROUND(K699*80/100, 2)</f>
        <v>97964.64</v>
      </c>
      <c r="BV699" s="49">
        <f>K699-BU699</f>
        <v>24491.160000000003</v>
      </c>
      <c r="CB699">
        <f>Source!BM271</f>
        <v>200001</v>
      </c>
      <c r="CC699" t="str">
        <f>Source!E271</f>
        <v>35</v>
      </c>
      <c r="CD699">
        <v>4</v>
      </c>
    </row>
    <row r="700" spans="1:82" ht="42.75" x14ac:dyDescent="0.2">
      <c r="A700" s="35" t="s">
        <v>231</v>
      </c>
      <c r="B700" s="37" t="s">
        <v>611</v>
      </c>
      <c r="C700" s="37" t="str">
        <f>Source!G272</f>
        <v>Максимальная токовая защита с однократным АПВ: трехступенчатая для параллельных линий ЭПЗ-1657</v>
      </c>
      <c r="D700" s="38" t="str">
        <f>Source!H272</f>
        <v>КОМПЛ</v>
      </c>
      <c r="E700" s="39">
        <f>Source!K272</f>
        <v>6</v>
      </c>
      <c r="F700" s="39"/>
      <c r="G700" s="39">
        <f>Source!I272</f>
        <v>6</v>
      </c>
      <c r="H700" s="41"/>
      <c r="I700" s="40"/>
      <c r="J700" s="41"/>
      <c r="K700" s="40"/>
      <c r="L700" s="41"/>
    </row>
    <row r="701" spans="1:82" ht="15" x14ac:dyDescent="0.2">
      <c r="A701" s="36"/>
      <c r="B701" s="39">
        <v>1</v>
      </c>
      <c r="C701" s="36" t="s">
        <v>540</v>
      </c>
      <c r="D701" s="38" t="s">
        <v>362</v>
      </c>
      <c r="E701" s="42"/>
      <c r="F701" s="39"/>
      <c r="G701" s="42">
        <f>Source!U272</f>
        <v>125.28</v>
      </c>
      <c r="H701" s="39"/>
      <c r="I701" s="39"/>
      <c r="J701" s="39"/>
      <c r="K701" s="39"/>
      <c r="L701" s="43">
        <f>SUM(L702:L703)-SUMIF(CE702:CE703, 1, L702:L703)</f>
        <v>80540.709999999992</v>
      </c>
    </row>
    <row r="702" spans="1:82" ht="14.25" x14ac:dyDescent="0.2">
      <c r="A702" s="37"/>
      <c r="B702" s="37" t="s">
        <v>483</v>
      </c>
      <c r="C702" s="37" t="s">
        <v>484</v>
      </c>
      <c r="D702" s="38" t="s">
        <v>480</v>
      </c>
      <c r="E702" s="39">
        <v>6.26</v>
      </c>
      <c r="F702" s="39"/>
      <c r="G702" s="39">
        <f>SmtRes!CX187</f>
        <v>37.56</v>
      </c>
      <c r="H702" s="41"/>
      <c r="I702" s="40"/>
      <c r="J702" s="41">
        <f>SmtRes!CZ187</f>
        <v>468.58</v>
      </c>
      <c r="K702" s="40"/>
      <c r="L702" s="41">
        <f>SmtRes!DI187</f>
        <v>17599.86</v>
      </c>
    </row>
    <row r="703" spans="1:82" ht="14.25" x14ac:dyDescent="0.2">
      <c r="A703" s="37"/>
      <c r="B703" s="37" t="s">
        <v>489</v>
      </c>
      <c r="C703" s="44" t="s">
        <v>490</v>
      </c>
      <c r="D703" s="45" t="s">
        <v>480</v>
      </c>
      <c r="E703" s="46">
        <v>14.62</v>
      </c>
      <c r="F703" s="46"/>
      <c r="G703" s="46">
        <f>SmtRes!CX188</f>
        <v>87.72</v>
      </c>
      <c r="H703" s="47"/>
      <c r="I703" s="48"/>
      <c r="J703" s="47">
        <f>SmtRes!CZ188</f>
        <v>717.52</v>
      </c>
      <c r="K703" s="48"/>
      <c r="L703" s="47">
        <f>SmtRes!DI188</f>
        <v>62940.85</v>
      </c>
    </row>
    <row r="704" spans="1:82" ht="15" x14ac:dyDescent="0.2">
      <c r="A704" s="37"/>
      <c r="B704" s="37"/>
      <c r="C704" s="50" t="s">
        <v>546</v>
      </c>
      <c r="D704" s="38"/>
      <c r="E704" s="39"/>
      <c r="F704" s="39"/>
      <c r="G704" s="39"/>
      <c r="H704" s="41"/>
      <c r="I704" s="40"/>
      <c r="J704" s="41"/>
      <c r="K704" s="40"/>
      <c r="L704" s="41">
        <f>L701</f>
        <v>80540.709999999992</v>
      </c>
    </row>
    <row r="705" spans="1:82" ht="14.25" x14ac:dyDescent="0.2">
      <c r="A705" s="37"/>
      <c r="B705" s="37"/>
      <c r="C705" s="37" t="s">
        <v>547</v>
      </c>
      <c r="D705" s="38"/>
      <c r="E705" s="39"/>
      <c r="F705" s="39"/>
      <c r="G705" s="39"/>
      <c r="H705" s="41"/>
      <c r="I705" s="40"/>
      <c r="J705" s="41"/>
      <c r="K705" s="40"/>
      <c r="L705" s="41">
        <f>SUM(AR700:AR708)+SUM(AS700:AS708)+SUM(AT700:AT708)+SUM(AU700:AU708)+SUM(AV700:AV708)</f>
        <v>80540.709999999992</v>
      </c>
    </row>
    <row r="706" spans="1:82" ht="14.25" x14ac:dyDescent="0.2">
      <c r="A706" s="37"/>
      <c r="B706" s="37" t="s">
        <v>194</v>
      </c>
      <c r="C706" s="37" t="s">
        <v>601</v>
      </c>
      <c r="D706" s="38" t="s">
        <v>414</v>
      </c>
      <c r="E706" s="39">
        <f>Source!BZ272</f>
        <v>74</v>
      </c>
      <c r="F706" s="39"/>
      <c r="G706" s="39">
        <f>Source!AT272</f>
        <v>74</v>
      </c>
      <c r="H706" s="41"/>
      <c r="I706" s="40"/>
      <c r="J706" s="41"/>
      <c r="K706" s="40"/>
      <c r="L706" s="41">
        <f>SUM(AZ700:AZ708)</f>
        <v>59600.13</v>
      </c>
    </row>
    <row r="707" spans="1:82" ht="14.25" x14ac:dyDescent="0.2">
      <c r="A707" s="44"/>
      <c r="B707" s="44" t="s">
        <v>195</v>
      </c>
      <c r="C707" s="44" t="s">
        <v>602</v>
      </c>
      <c r="D707" s="45" t="s">
        <v>414</v>
      </c>
      <c r="E707" s="46">
        <f>Source!CA272</f>
        <v>36</v>
      </c>
      <c r="F707" s="46"/>
      <c r="G707" s="46">
        <f>Source!AU272</f>
        <v>36</v>
      </c>
      <c r="H707" s="47"/>
      <c r="I707" s="48"/>
      <c r="J707" s="47"/>
      <c r="K707" s="48"/>
      <c r="L707" s="47">
        <f>SUM(BA700:BA708)</f>
        <v>28994.66</v>
      </c>
    </row>
    <row r="708" spans="1:82" ht="15" x14ac:dyDescent="0.2">
      <c r="C708" s="82" t="s">
        <v>550</v>
      </c>
      <c r="D708" s="82"/>
      <c r="E708" s="82"/>
      <c r="F708" s="82"/>
      <c r="G708" s="82"/>
      <c r="H708" s="82"/>
      <c r="I708" s="83">
        <f>K708/E700</f>
        <v>28189.25</v>
      </c>
      <c r="J708" s="83"/>
      <c r="K708" s="83">
        <f>L701+L706+L707</f>
        <v>169135.5</v>
      </c>
      <c r="L708" s="83"/>
      <c r="AD708">
        <f>ROUND((Source!AT272/100)*((ROUND(SUMIF(SmtRes!AQ187:'SmtRes'!AQ188,"=1",SmtRes!AD187:'SmtRes'!AD188)*Source!I272, 2)+ROUND(SUMIF(SmtRes!AQ187:'SmtRes'!AQ188,"=1",SmtRes!AC187:'SmtRes'!AC188)*Source!I272, 2))), 2)</f>
        <v>5266.28</v>
      </c>
      <c r="AE708">
        <f>ROUND((Source!AU272/100)*((ROUND(SUMIF(SmtRes!AQ187:'SmtRes'!AQ188,"=1",SmtRes!AD187:'SmtRes'!AD188)*Source!I272, 2)+ROUND(SUMIF(SmtRes!AQ187:'SmtRes'!AQ188,"=1",SmtRes!AC187:'SmtRes'!AC188)*Source!I272, 2))), 2)</f>
        <v>2561.98</v>
      </c>
      <c r="AN708" s="49">
        <f>L701+L706+L707</f>
        <v>169135.5</v>
      </c>
      <c r="AO708">
        <f>0</f>
        <v>0</v>
      </c>
      <c r="AQ708" t="s">
        <v>551</v>
      </c>
      <c r="AR708" s="49">
        <f>L701</f>
        <v>80540.709999999992</v>
      </c>
      <c r="AT708">
        <f>0</f>
        <v>0</v>
      </c>
      <c r="AV708" t="s">
        <v>551</v>
      </c>
      <c r="AW708">
        <f>0</f>
        <v>0</v>
      </c>
      <c r="AZ708">
        <f>Source!X272</f>
        <v>59600.13</v>
      </c>
      <c r="BA708">
        <f>Source!Y272</f>
        <v>28994.66</v>
      </c>
      <c r="BR708" s="49">
        <f>K708</f>
        <v>169135.5</v>
      </c>
      <c r="BU708">
        <f>ROUND(K708*80/100, 2)</f>
        <v>135308.4</v>
      </c>
      <c r="BV708" s="49">
        <f>K708-BU708</f>
        <v>33827.100000000006</v>
      </c>
      <c r="CB708">
        <f>Source!BM272</f>
        <v>200001</v>
      </c>
      <c r="CC708" t="str">
        <f>Source!E272</f>
        <v>36</v>
      </c>
      <c r="CD708">
        <v>4</v>
      </c>
    </row>
    <row r="709" spans="1:82" ht="28.5" x14ac:dyDescent="0.2">
      <c r="A709" s="35" t="s">
        <v>235</v>
      </c>
      <c r="B709" s="37" t="s">
        <v>612</v>
      </c>
      <c r="C709" s="37" t="str">
        <f>Source!G273</f>
        <v>Двухфазная токовая отсечка: (комплект КЗ-9)</v>
      </c>
      <c r="D709" s="38" t="str">
        <f>Source!H273</f>
        <v>КОМПЛ</v>
      </c>
      <c r="E709" s="39">
        <f>Source!K273</f>
        <v>6</v>
      </c>
      <c r="F709" s="39"/>
      <c r="G709" s="39">
        <f>Source!I273</f>
        <v>6</v>
      </c>
      <c r="H709" s="41"/>
      <c r="I709" s="40"/>
      <c r="J709" s="41"/>
      <c r="K709" s="40"/>
      <c r="L709" s="41"/>
    </row>
    <row r="710" spans="1:82" ht="15" x14ac:dyDescent="0.2">
      <c r="A710" s="36"/>
      <c r="B710" s="39">
        <v>1</v>
      </c>
      <c r="C710" s="36" t="s">
        <v>540</v>
      </c>
      <c r="D710" s="38" t="s">
        <v>362</v>
      </c>
      <c r="E710" s="42"/>
      <c r="F710" s="39"/>
      <c r="G710" s="42">
        <f>Source!U273</f>
        <v>69.12</v>
      </c>
      <c r="H710" s="39"/>
      <c r="I710" s="39"/>
      <c r="J710" s="39"/>
      <c r="K710" s="39"/>
      <c r="L710" s="43">
        <f>SUM(L711:L712)-SUMIF(CE711:CE712, 1, L711:L712)</f>
        <v>44426.99</v>
      </c>
    </row>
    <row r="711" spans="1:82" ht="14.25" x14ac:dyDescent="0.2">
      <c r="A711" s="37"/>
      <c r="B711" s="37" t="s">
        <v>483</v>
      </c>
      <c r="C711" s="37" t="s">
        <v>484</v>
      </c>
      <c r="D711" s="38" t="s">
        <v>480</v>
      </c>
      <c r="E711" s="39">
        <v>3.46</v>
      </c>
      <c r="F711" s="39"/>
      <c r="G711" s="39">
        <f>SmtRes!CX189</f>
        <v>20.76</v>
      </c>
      <c r="H711" s="41"/>
      <c r="I711" s="40"/>
      <c r="J711" s="41">
        <f>SmtRes!CZ189</f>
        <v>468.58</v>
      </c>
      <c r="K711" s="40"/>
      <c r="L711" s="41">
        <f>SmtRes!DI189</f>
        <v>9727.7199999999993</v>
      </c>
    </row>
    <row r="712" spans="1:82" ht="14.25" x14ac:dyDescent="0.2">
      <c r="A712" s="37"/>
      <c r="B712" s="37" t="s">
        <v>489</v>
      </c>
      <c r="C712" s="44" t="s">
        <v>490</v>
      </c>
      <c r="D712" s="45" t="s">
        <v>480</v>
      </c>
      <c r="E712" s="46">
        <v>8.06</v>
      </c>
      <c r="F712" s="46"/>
      <c r="G712" s="46">
        <f>SmtRes!CX190</f>
        <v>48.36</v>
      </c>
      <c r="H712" s="47"/>
      <c r="I712" s="48"/>
      <c r="J712" s="47">
        <f>SmtRes!CZ190</f>
        <v>717.52</v>
      </c>
      <c r="K712" s="48"/>
      <c r="L712" s="47">
        <f>SmtRes!DI190</f>
        <v>34699.269999999997</v>
      </c>
    </row>
    <row r="713" spans="1:82" ht="15" x14ac:dyDescent="0.2">
      <c r="A713" s="37"/>
      <c r="B713" s="37"/>
      <c r="C713" s="50" t="s">
        <v>546</v>
      </c>
      <c r="D713" s="38"/>
      <c r="E713" s="39"/>
      <c r="F713" s="39"/>
      <c r="G713" s="39"/>
      <c r="H713" s="41"/>
      <c r="I713" s="40"/>
      <c r="J713" s="41"/>
      <c r="K713" s="40"/>
      <c r="L713" s="41">
        <f>L710</f>
        <v>44426.99</v>
      </c>
    </row>
    <row r="714" spans="1:82" ht="14.25" x14ac:dyDescent="0.2">
      <c r="A714" s="37"/>
      <c r="B714" s="37"/>
      <c r="C714" s="37" t="s">
        <v>547</v>
      </c>
      <c r="D714" s="38"/>
      <c r="E714" s="39"/>
      <c r="F714" s="39"/>
      <c r="G714" s="39"/>
      <c r="H714" s="41"/>
      <c r="I714" s="40"/>
      <c r="J714" s="41"/>
      <c r="K714" s="40"/>
      <c r="L714" s="41">
        <f>SUM(AR709:AR717)+SUM(AS709:AS717)+SUM(AT709:AT717)+SUM(AU709:AU717)+SUM(AV709:AV717)</f>
        <v>44426.99</v>
      </c>
    </row>
    <row r="715" spans="1:82" ht="14.25" x14ac:dyDescent="0.2">
      <c r="A715" s="37"/>
      <c r="B715" s="37" t="s">
        <v>194</v>
      </c>
      <c r="C715" s="37" t="s">
        <v>601</v>
      </c>
      <c r="D715" s="38" t="s">
        <v>414</v>
      </c>
      <c r="E715" s="39">
        <f>Source!BZ273</f>
        <v>74</v>
      </c>
      <c r="F715" s="39"/>
      <c r="G715" s="39">
        <f>Source!AT273</f>
        <v>74</v>
      </c>
      <c r="H715" s="41"/>
      <c r="I715" s="40"/>
      <c r="J715" s="41"/>
      <c r="K715" s="40"/>
      <c r="L715" s="41">
        <f>SUM(AZ709:AZ717)</f>
        <v>32875.97</v>
      </c>
    </row>
    <row r="716" spans="1:82" ht="14.25" x14ac:dyDescent="0.2">
      <c r="A716" s="44"/>
      <c r="B716" s="44" t="s">
        <v>195</v>
      </c>
      <c r="C716" s="44" t="s">
        <v>602</v>
      </c>
      <c r="D716" s="45" t="s">
        <v>414</v>
      </c>
      <c r="E716" s="46">
        <f>Source!CA273</f>
        <v>36</v>
      </c>
      <c r="F716" s="46"/>
      <c r="G716" s="46">
        <f>Source!AU273</f>
        <v>36</v>
      </c>
      <c r="H716" s="47"/>
      <c r="I716" s="48"/>
      <c r="J716" s="47"/>
      <c r="K716" s="48"/>
      <c r="L716" s="47">
        <f>SUM(BA709:BA717)</f>
        <v>15993.72</v>
      </c>
    </row>
    <row r="717" spans="1:82" ht="15" x14ac:dyDescent="0.2">
      <c r="C717" s="82" t="s">
        <v>550</v>
      </c>
      <c r="D717" s="82"/>
      <c r="E717" s="82"/>
      <c r="F717" s="82"/>
      <c r="G717" s="82"/>
      <c r="H717" s="82"/>
      <c r="I717" s="83">
        <f>K717/E709</f>
        <v>15549.446666666665</v>
      </c>
      <c r="J717" s="83"/>
      <c r="K717" s="83">
        <f>L710+L715+L716</f>
        <v>93296.68</v>
      </c>
      <c r="L717" s="83"/>
      <c r="AD717">
        <f>ROUND((Source!AT273/100)*((ROUND(SUMIF(SmtRes!AQ189:'SmtRes'!AQ190,"=1",SmtRes!AD189:'SmtRes'!AD190)*Source!I273, 2)+ROUND(SUMIF(SmtRes!AQ189:'SmtRes'!AQ190,"=1",SmtRes!AC189:'SmtRes'!AC190)*Source!I273, 2))), 2)</f>
        <v>5266.28</v>
      </c>
      <c r="AE717">
        <f>ROUND((Source!AU273/100)*((ROUND(SUMIF(SmtRes!AQ189:'SmtRes'!AQ190,"=1",SmtRes!AD189:'SmtRes'!AD190)*Source!I273, 2)+ROUND(SUMIF(SmtRes!AQ189:'SmtRes'!AQ190,"=1",SmtRes!AC189:'SmtRes'!AC190)*Source!I273, 2))), 2)</f>
        <v>2561.98</v>
      </c>
      <c r="AN717" s="49">
        <f>L710+L715+L716</f>
        <v>93296.68</v>
      </c>
      <c r="AO717">
        <f>0</f>
        <v>0</v>
      </c>
      <c r="AQ717" t="s">
        <v>551</v>
      </c>
      <c r="AR717" s="49">
        <f>L710</f>
        <v>44426.99</v>
      </c>
      <c r="AT717">
        <f>0</f>
        <v>0</v>
      </c>
      <c r="AV717" t="s">
        <v>551</v>
      </c>
      <c r="AW717">
        <f>0</f>
        <v>0</v>
      </c>
      <c r="AZ717">
        <f>Source!X273</f>
        <v>32875.97</v>
      </c>
      <c r="BA717">
        <f>Source!Y273</f>
        <v>15993.72</v>
      </c>
      <c r="BR717" s="49">
        <f>K717</f>
        <v>93296.68</v>
      </c>
      <c r="BU717">
        <f>ROUND(K717*80/100, 2)</f>
        <v>74637.34</v>
      </c>
      <c r="BV717" s="49">
        <f>K717-BU717</f>
        <v>18659.339999999997</v>
      </c>
      <c r="CB717">
        <f>Source!BM273</f>
        <v>200001</v>
      </c>
      <c r="CC717" t="str">
        <f>Source!E273</f>
        <v>37</v>
      </c>
      <c r="CD717">
        <v>4</v>
      </c>
    </row>
    <row r="718" spans="1:82" ht="28.5" x14ac:dyDescent="0.2">
      <c r="A718" s="35" t="s">
        <v>239</v>
      </c>
      <c r="B718" s="37" t="s">
        <v>613</v>
      </c>
      <c r="C718" s="37" t="str">
        <f>Source!G274</f>
        <v>МТЗ с независимой выдержкой времени: на трех реле (комплект КЗ-17)</v>
      </c>
      <c r="D718" s="38" t="str">
        <f>Source!H274</f>
        <v>КОМПЛ</v>
      </c>
      <c r="E718" s="39">
        <f>Source!K274</f>
        <v>6</v>
      </c>
      <c r="F718" s="39"/>
      <c r="G718" s="39">
        <f>Source!I274</f>
        <v>6</v>
      </c>
      <c r="H718" s="41"/>
      <c r="I718" s="40"/>
      <c r="J718" s="41"/>
      <c r="K718" s="40"/>
      <c r="L718" s="41"/>
    </row>
    <row r="719" spans="1:82" ht="15" x14ac:dyDescent="0.2">
      <c r="A719" s="36"/>
      <c r="B719" s="39">
        <v>1</v>
      </c>
      <c r="C719" s="36" t="s">
        <v>540</v>
      </c>
      <c r="D719" s="38" t="s">
        <v>362</v>
      </c>
      <c r="E719" s="42"/>
      <c r="F719" s="39"/>
      <c r="G719" s="42">
        <f>Source!U274</f>
        <v>86.4</v>
      </c>
      <c r="H719" s="39"/>
      <c r="I719" s="39"/>
      <c r="J719" s="39"/>
      <c r="K719" s="39"/>
      <c r="L719" s="43">
        <f>SUM(L720:L721)-SUMIF(CE720:CE721, 1, L720:L721)</f>
        <v>55541.2</v>
      </c>
    </row>
    <row r="720" spans="1:82" ht="14.25" x14ac:dyDescent="0.2">
      <c r="A720" s="37"/>
      <c r="B720" s="37" t="s">
        <v>483</v>
      </c>
      <c r="C720" s="37" t="s">
        <v>484</v>
      </c>
      <c r="D720" s="38" t="s">
        <v>480</v>
      </c>
      <c r="E720" s="39">
        <v>4.32</v>
      </c>
      <c r="F720" s="39"/>
      <c r="G720" s="39">
        <f>SmtRes!CX191</f>
        <v>25.92</v>
      </c>
      <c r="H720" s="41"/>
      <c r="I720" s="40"/>
      <c r="J720" s="41">
        <f>SmtRes!CZ191</f>
        <v>468.58</v>
      </c>
      <c r="K720" s="40"/>
      <c r="L720" s="41">
        <f>SmtRes!DI191</f>
        <v>12145.59</v>
      </c>
    </row>
    <row r="721" spans="1:82" ht="14.25" x14ac:dyDescent="0.2">
      <c r="A721" s="37"/>
      <c r="B721" s="37" t="s">
        <v>489</v>
      </c>
      <c r="C721" s="44" t="s">
        <v>490</v>
      </c>
      <c r="D721" s="45" t="s">
        <v>480</v>
      </c>
      <c r="E721" s="46">
        <v>10.08</v>
      </c>
      <c r="F721" s="46"/>
      <c r="G721" s="46">
        <f>SmtRes!CX192</f>
        <v>60.48</v>
      </c>
      <c r="H721" s="47"/>
      <c r="I721" s="48"/>
      <c r="J721" s="47">
        <f>SmtRes!CZ192</f>
        <v>717.52</v>
      </c>
      <c r="K721" s="48"/>
      <c r="L721" s="47">
        <f>SmtRes!DI192</f>
        <v>43395.61</v>
      </c>
    </row>
    <row r="722" spans="1:82" ht="15" x14ac:dyDescent="0.2">
      <c r="A722" s="37"/>
      <c r="B722" s="37"/>
      <c r="C722" s="50" t="s">
        <v>546</v>
      </c>
      <c r="D722" s="38"/>
      <c r="E722" s="39"/>
      <c r="F722" s="39"/>
      <c r="G722" s="39"/>
      <c r="H722" s="41"/>
      <c r="I722" s="40"/>
      <c r="J722" s="41"/>
      <c r="K722" s="40"/>
      <c r="L722" s="41">
        <f>L719</f>
        <v>55541.2</v>
      </c>
    </row>
    <row r="723" spans="1:82" ht="14.25" x14ac:dyDescent="0.2">
      <c r="A723" s="37"/>
      <c r="B723" s="37"/>
      <c r="C723" s="37" t="s">
        <v>547</v>
      </c>
      <c r="D723" s="38"/>
      <c r="E723" s="39"/>
      <c r="F723" s="39"/>
      <c r="G723" s="39"/>
      <c r="H723" s="41"/>
      <c r="I723" s="40"/>
      <c r="J723" s="41"/>
      <c r="K723" s="40"/>
      <c r="L723" s="41">
        <f>SUM(AR718:AR726)+SUM(AS718:AS726)+SUM(AT718:AT726)+SUM(AU718:AU726)+SUM(AV718:AV726)</f>
        <v>55541.2</v>
      </c>
    </row>
    <row r="724" spans="1:82" ht="14.25" x14ac:dyDescent="0.2">
      <c r="A724" s="37"/>
      <c r="B724" s="37" t="s">
        <v>194</v>
      </c>
      <c r="C724" s="37" t="s">
        <v>601</v>
      </c>
      <c r="D724" s="38" t="s">
        <v>414</v>
      </c>
      <c r="E724" s="39">
        <f>Source!BZ274</f>
        <v>74</v>
      </c>
      <c r="F724" s="39"/>
      <c r="G724" s="39">
        <f>Source!AT274</f>
        <v>74</v>
      </c>
      <c r="H724" s="41"/>
      <c r="I724" s="40"/>
      <c r="J724" s="41"/>
      <c r="K724" s="40"/>
      <c r="L724" s="41">
        <f>SUM(AZ718:AZ726)</f>
        <v>41100.49</v>
      </c>
    </row>
    <row r="725" spans="1:82" ht="14.25" x14ac:dyDescent="0.2">
      <c r="A725" s="44"/>
      <c r="B725" s="44" t="s">
        <v>195</v>
      </c>
      <c r="C725" s="44" t="s">
        <v>602</v>
      </c>
      <c r="D725" s="45" t="s">
        <v>414</v>
      </c>
      <c r="E725" s="46">
        <f>Source!CA274</f>
        <v>36</v>
      </c>
      <c r="F725" s="46"/>
      <c r="G725" s="46">
        <f>Source!AU274</f>
        <v>36</v>
      </c>
      <c r="H725" s="47"/>
      <c r="I725" s="48"/>
      <c r="J725" s="47"/>
      <c r="K725" s="48"/>
      <c r="L725" s="47">
        <f>SUM(BA718:BA726)</f>
        <v>19994.830000000002</v>
      </c>
    </row>
    <row r="726" spans="1:82" ht="15" x14ac:dyDescent="0.2">
      <c r="C726" s="82" t="s">
        <v>550</v>
      </c>
      <c r="D726" s="82"/>
      <c r="E726" s="82"/>
      <c r="F726" s="82"/>
      <c r="G726" s="82"/>
      <c r="H726" s="82"/>
      <c r="I726" s="83">
        <f>K726/E718</f>
        <v>19439.420000000002</v>
      </c>
      <c r="J726" s="83"/>
      <c r="K726" s="83">
        <f>L719+L724+L725</f>
        <v>116636.52</v>
      </c>
      <c r="L726" s="83"/>
      <c r="AD726">
        <f>ROUND((Source!AT274/100)*((ROUND(SUMIF(SmtRes!AQ191:'SmtRes'!AQ192,"=1",SmtRes!AD191:'SmtRes'!AD192)*Source!I274, 2)+ROUND(SUMIF(SmtRes!AQ191:'SmtRes'!AQ192,"=1",SmtRes!AC191:'SmtRes'!AC192)*Source!I274, 2))), 2)</f>
        <v>5266.28</v>
      </c>
      <c r="AE726">
        <f>ROUND((Source!AU274/100)*((ROUND(SUMIF(SmtRes!AQ191:'SmtRes'!AQ192,"=1",SmtRes!AD191:'SmtRes'!AD192)*Source!I274, 2)+ROUND(SUMIF(SmtRes!AQ191:'SmtRes'!AQ192,"=1",SmtRes!AC191:'SmtRes'!AC192)*Source!I274, 2))), 2)</f>
        <v>2561.98</v>
      </c>
      <c r="AN726" s="49">
        <f>L719+L724+L725</f>
        <v>116636.52</v>
      </c>
      <c r="AO726">
        <f>0</f>
        <v>0</v>
      </c>
      <c r="AQ726" t="s">
        <v>551</v>
      </c>
      <c r="AR726" s="49">
        <f>L719</f>
        <v>55541.2</v>
      </c>
      <c r="AT726">
        <f>0</f>
        <v>0</v>
      </c>
      <c r="AV726" t="s">
        <v>551</v>
      </c>
      <c r="AW726">
        <f>0</f>
        <v>0</v>
      </c>
      <c r="AZ726">
        <f>Source!X274</f>
        <v>41100.49</v>
      </c>
      <c r="BA726">
        <f>Source!Y274</f>
        <v>19994.830000000002</v>
      </c>
      <c r="BR726" s="49">
        <f>K726</f>
        <v>116636.52</v>
      </c>
      <c r="BU726">
        <f>ROUND(K726*80/100, 2)</f>
        <v>93309.22</v>
      </c>
      <c r="BV726" s="49">
        <f>K726-BU726</f>
        <v>23327.300000000003</v>
      </c>
      <c r="CB726">
        <f>Source!BM274</f>
        <v>200001</v>
      </c>
      <c r="CC726" t="str">
        <f>Source!E274</f>
        <v>38</v>
      </c>
      <c r="CD726">
        <v>4</v>
      </c>
    </row>
    <row r="727" spans="1:82" ht="42.75" x14ac:dyDescent="0.2">
      <c r="A727" s="35" t="s">
        <v>243</v>
      </c>
      <c r="B727" s="37" t="s">
        <v>614</v>
      </c>
      <c r="C727" s="37" t="str">
        <f>Source!G275</f>
        <v>Максимальная токовая защита направленная: с дешунтированием электромагнитов отключения с двумя реле РТ-40, РСТ</v>
      </c>
      <c r="D727" s="38" t="str">
        <f>Source!H275</f>
        <v>КОМПЛ</v>
      </c>
      <c r="E727" s="39">
        <f>Source!K275</f>
        <v>6</v>
      </c>
      <c r="F727" s="39"/>
      <c r="G727" s="39">
        <f>Source!I275</f>
        <v>6</v>
      </c>
      <c r="H727" s="41"/>
      <c r="I727" s="40"/>
      <c r="J727" s="41"/>
      <c r="K727" s="40"/>
      <c r="L727" s="41"/>
    </row>
    <row r="728" spans="1:82" ht="15" x14ac:dyDescent="0.2">
      <c r="A728" s="36"/>
      <c r="B728" s="39">
        <v>1</v>
      </c>
      <c r="C728" s="36" t="s">
        <v>540</v>
      </c>
      <c r="D728" s="38" t="s">
        <v>362</v>
      </c>
      <c r="E728" s="42"/>
      <c r="F728" s="39"/>
      <c r="G728" s="42">
        <f>Source!U275</f>
        <v>73.44</v>
      </c>
      <c r="H728" s="39"/>
      <c r="I728" s="39"/>
      <c r="J728" s="39"/>
      <c r="K728" s="39"/>
      <c r="L728" s="43">
        <f>SUM(L729:L729)-SUMIF(CE729:CE729, 1, L729:L729)</f>
        <v>47317.39</v>
      </c>
    </row>
    <row r="729" spans="1:82" ht="14.25" x14ac:dyDescent="0.2">
      <c r="A729" s="37"/>
      <c r="B729" s="37" t="s">
        <v>481</v>
      </c>
      <c r="C729" s="44" t="s">
        <v>482</v>
      </c>
      <c r="D729" s="45" t="s">
        <v>480</v>
      </c>
      <c r="E729" s="46">
        <v>12.24</v>
      </c>
      <c r="F729" s="46"/>
      <c r="G729" s="46">
        <f>SmtRes!CX193</f>
        <v>73.44</v>
      </c>
      <c r="H729" s="47"/>
      <c r="I729" s="48"/>
      <c r="J729" s="47">
        <f>SmtRes!CZ193</f>
        <v>644.29999999999995</v>
      </c>
      <c r="K729" s="48"/>
      <c r="L729" s="47">
        <f>SmtRes!DI193</f>
        <v>47317.39</v>
      </c>
    </row>
    <row r="730" spans="1:82" ht="15" x14ac:dyDescent="0.2">
      <c r="A730" s="37"/>
      <c r="B730" s="37"/>
      <c r="C730" s="50" t="s">
        <v>546</v>
      </c>
      <c r="D730" s="38"/>
      <c r="E730" s="39"/>
      <c r="F730" s="39"/>
      <c r="G730" s="39"/>
      <c r="H730" s="41"/>
      <c r="I730" s="40"/>
      <c r="J730" s="41"/>
      <c r="K730" s="40"/>
      <c r="L730" s="41">
        <f>L728</f>
        <v>47317.39</v>
      </c>
    </row>
    <row r="731" spans="1:82" ht="14.25" x14ac:dyDescent="0.2">
      <c r="A731" s="37"/>
      <c r="B731" s="37"/>
      <c r="C731" s="37" t="s">
        <v>547</v>
      </c>
      <c r="D731" s="38"/>
      <c r="E731" s="39"/>
      <c r="F731" s="39"/>
      <c r="G731" s="39"/>
      <c r="H731" s="41"/>
      <c r="I731" s="40"/>
      <c r="J731" s="41"/>
      <c r="K731" s="40"/>
      <c r="L731" s="41">
        <f>SUM(AR727:AR734)+SUM(AS727:AS734)+SUM(AT727:AT734)+SUM(AU727:AU734)+SUM(AV727:AV734)</f>
        <v>47317.39</v>
      </c>
    </row>
    <row r="732" spans="1:82" ht="14.25" x14ac:dyDescent="0.2">
      <c r="A732" s="37"/>
      <c r="B732" s="37" t="s">
        <v>194</v>
      </c>
      <c r="C732" s="37" t="s">
        <v>601</v>
      </c>
      <c r="D732" s="38" t="s">
        <v>414</v>
      </c>
      <c r="E732" s="39">
        <f>Source!BZ275</f>
        <v>74</v>
      </c>
      <c r="F732" s="39"/>
      <c r="G732" s="39">
        <f>Source!AT275</f>
        <v>74</v>
      </c>
      <c r="H732" s="41"/>
      <c r="I732" s="40"/>
      <c r="J732" s="41"/>
      <c r="K732" s="40"/>
      <c r="L732" s="41">
        <f>SUM(AZ727:AZ734)</f>
        <v>35014.870000000003</v>
      </c>
    </row>
    <row r="733" spans="1:82" ht="14.25" x14ac:dyDescent="0.2">
      <c r="A733" s="44"/>
      <c r="B733" s="44" t="s">
        <v>195</v>
      </c>
      <c r="C733" s="44" t="s">
        <v>602</v>
      </c>
      <c r="D733" s="45" t="s">
        <v>414</v>
      </c>
      <c r="E733" s="46">
        <f>Source!CA275</f>
        <v>36</v>
      </c>
      <c r="F733" s="46"/>
      <c r="G733" s="46">
        <f>Source!AU275</f>
        <v>36</v>
      </c>
      <c r="H733" s="47"/>
      <c r="I733" s="48"/>
      <c r="J733" s="47"/>
      <c r="K733" s="48"/>
      <c r="L733" s="47">
        <f>SUM(BA727:BA734)</f>
        <v>17034.259999999998</v>
      </c>
    </row>
    <row r="734" spans="1:82" ht="15" x14ac:dyDescent="0.2">
      <c r="C734" s="82" t="s">
        <v>550</v>
      </c>
      <c r="D734" s="82"/>
      <c r="E734" s="82"/>
      <c r="F734" s="82"/>
      <c r="G734" s="82"/>
      <c r="H734" s="82"/>
      <c r="I734" s="83">
        <f>K734/E727</f>
        <v>16561.086666666666</v>
      </c>
      <c r="J734" s="83"/>
      <c r="K734" s="83">
        <f>L728+L732+L733</f>
        <v>99366.52</v>
      </c>
      <c r="L734" s="83"/>
      <c r="AD734">
        <f>ROUND((Source!AT275/100)*((ROUND(SUMIF(SmtRes!AQ193:'SmtRes'!AQ193,"=1",SmtRes!AD193:'SmtRes'!AD193)*Source!I275, 2)+ROUND(SUMIF(SmtRes!AQ193:'SmtRes'!AQ193,"=1",SmtRes!AC193:'SmtRes'!AC193)*Source!I275, 2))), 2)</f>
        <v>2860.69</v>
      </c>
      <c r="AE734">
        <f>ROUND((Source!AU275/100)*((ROUND(SUMIF(SmtRes!AQ193:'SmtRes'!AQ193,"=1",SmtRes!AD193:'SmtRes'!AD193)*Source!I275, 2)+ROUND(SUMIF(SmtRes!AQ193:'SmtRes'!AQ193,"=1",SmtRes!AC193:'SmtRes'!AC193)*Source!I275, 2))), 2)</f>
        <v>1391.69</v>
      </c>
      <c r="AN734" s="49">
        <f>L728+L732+L733</f>
        <v>99366.52</v>
      </c>
      <c r="AO734">
        <f>0</f>
        <v>0</v>
      </c>
      <c r="AQ734" t="s">
        <v>551</v>
      </c>
      <c r="AR734" s="49">
        <f>L728</f>
        <v>47317.39</v>
      </c>
      <c r="AT734">
        <f>0</f>
        <v>0</v>
      </c>
      <c r="AV734" t="s">
        <v>551</v>
      </c>
      <c r="AW734">
        <f>0</f>
        <v>0</v>
      </c>
      <c r="AZ734">
        <f>Source!X275</f>
        <v>35014.870000000003</v>
      </c>
      <c r="BA734">
        <f>Source!Y275</f>
        <v>17034.259999999998</v>
      </c>
      <c r="BR734" s="49">
        <f>K734</f>
        <v>99366.52</v>
      </c>
      <c r="BU734">
        <f>ROUND(K734*80/100, 2)</f>
        <v>79493.22</v>
      </c>
      <c r="BV734" s="49">
        <f>K734-BU734</f>
        <v>19873.300000000003</v>
      </c>
      <c r="CB734">
        <f>Source!BM275</f>
        <v>200001</v>
      </c>
      <c r="CC734" t="str">
        <f>Source!E275</f>
        <v>39</v>
      </c>
      <c r="CD734">
        <v>4</v>
      </c>
    </row>
    <row r="735" spans="1:82" ht="28.5" x14ac:dyDescent="0.2">
      <c r="A735" s="35" t="s">
        <v>247</v>
      </c>
      <c r="B735" s="37" t="s">
        <v>615</v>
      </c>
      <c r="C735" s="37" t="str">
        <f>Source!G276</f>
        <v>Разъединитель трехполюсный напряжением: до 20 кВ</v>
      </c>
      <c r="D735" s="38" t="str">
        <f>Source!H276</f>
        <v>ШТ</v>
      </c>
      <c r="E735" s="39">
        <f>Source!K276</f>
        <v>6</v>
      </c>
      <c r="F735" s="39"/>
      <c r="G735" s="39">
        <f>Source!I276</f>
        <v>6</v>
      </c>
      <c r="H735" s="41"/>
      <c r="I735" s="40"/>
      <c r="J735" s="41"/>
      <c r="K735" s="40"/>
      <c r="L735" s="41"/>
    </row>
    <row r="736" spans="1:82" ht="15" x14ac:dyDescent="0.2">
      <c r="A736" s="36"/>
      <c r="B736" s="39">
        <v>1</v>
      </c>
      <c r="C736" s="36" t="s">
        <v>540</v>
      </c>
      <c r="D736" s="38" t="s">
        <v>362</v>
      </c>
      <c r="E736" s="42"/>
      <c r="F736" s="39"/>
      <c r="G736" s="42">
        <f>Source!U276</f>
        <v>32.400000000000006</v>
      </c>
      <c r="H736" s="39"/>
      <c r="I736" s="39"/>
      <c r="J736" s="39"/>
      <c r="K736" s="39"/>
      <c r="L736" s="43">
        <f>SUM(L737:L739)-SUMIF(CE737:CE739, 1, L737:L739)</f>
        <v>20163.75</v>
      </c>
    </row>
    <row r="737" spans="1:82" ht="14.25" x14ac:dyDescent="0.2">
      <c r="A737" s="37"/>
      <c r="B737" s="37" t="s">
        <v>491</v>
      </c>
      <c r="C737" s="37" t="s">
        <v>492</v>
      </c>
      <c r="D737" s="38" t="s">
        <v>480</v>
      </c>
      <c r="E737" s="39">
        <v>1.08</v>
      </c>
      <c r="F737" s="39"/>
      <c r="G737" s="39">
        <f>SmtRes!CX194</f>
        <v>6.48</v>
      </c>
      <c r="H737" s="41"/>
      <c r="I737" s="40"/>
      <c r="J737" s="41">
        <f>SmtRes!CZ194</f>
        <v>490.55</v>
      </c>
      <c r="K737" s="40"/>
      <c r="L737" s="41">
        <f>SmtRes!DI194</f>
        <v>3178.76</v>
      </c>
    </row>
    <row r="738" spans="1:82" ht="14.25" x14ac:dyDescent="0.2">
      <c r="A738" s="37"/>
      <c r="B738" s="37" t="s">
        <v>483</v>
      </c>
      <c r="C738" s="37" t="s">
        <v>484</v>
      </c>
      <c r="D738" s="38" t="s">
        <v>480</v>
      </c>
      <c r="E738" s="39">
        <v>1.08</v>
      </c>
      <c r="F738" s="39"/>
      <c r="G738" s="39">
        <f>SmtRes!CX195</f>
        <v>6.48</v>
      </c>
      <c r="H738" s="41"/>
      <c r="I738" s="40"/>
      <c r="J738" s="41">
        <f>SmtRes!CZ195</f>
        <v>468.58</v>
      </c>
      <c r="K738" s="40"/>
      <c r="L738" s="41">
        <f>SmtRes!DI195</f>
        <v>3036.4</v>
      </c>
    </row>
    <row r="739" spans="1:82" ht="14.25" x14ac:dyDescent="0.2">
      <c r="A739" s="37"/>
      <c r="B739" s="37" t="s">
        <v>489</v>
      </c>
      <c r="C739" s="44" t="s">
        <v>490</v>
      </c>
      <c r="D739" s="45" t="s">
        <v>480</v>
      </c>
      <c r="E739" s="46">
        <v>3.24</v>
      </c>
      <c r="F739" s="46"/>
      <c r="G739" s="46">
        <f>SmtRes!CX196</f>
        <v>19.440000000000001</v>
      </c>
      <c r="H739" s="47"/>
      <c r="I739" s="48"/>
      <c r="J739" s="47">
        <f>SmtRes!CZ196</f>
        <v>717.52</v>
      </c>
      <c r="K739" s="48"/>
      <c r="L739" s="47">
        <f>SmtRes!DI196</f>
        <v>13948.59</v>
      </c>
    </row>
    <row r="740" spans="1:82" ht="15" x14ac:dyDescent="0.2">
      <c r="A740" s="37"/>
      <c r="B740" s="37"/>
      <c r="C740" s="50" t="s">
        <v>546</v>
      </c>
      <c r="D740" s="38"/>
      <c r="E740" s="39"/>
      <c r="F740" s="39"/>
      <c r="G740" s="39"/>
      <c r="H740" s="41"/>
      <c r="I740" s="40"/>
      <c r="J740" s="41"/>
      <c r="K740" s="40"/>
      <c r="L740" s="41">
        <f>L736</f>
        <v>20163.75</v>
      </c>
    </row>
    <row r="741" spans="1:82" ht="14.25" x14ac:dyDescent="0.2">
      <c r="A741" s="37"/>
      <c r="B741" s="37"/>
      <c r="C741" s="37" t="s">
        <v>547</v>
      </c>
      <c r="D741" s="38"/>
      <c r="E741" s="39"/>
      <c r="F741" s="39"/>
      <c r="G741" s="39"/>
      <c r="H741" s="41"/>
      <c r="I741" s="40"/>
      <c r="J741" s="41"/>
      <c r="K741" s="40"/>
      <c r="L741" s="41">
        <f>SUM(AR735:AR744)+SUM(AS735:AS744)+SUM(AT735:AT744)+SUM(AU735:AU744)+SUM(AV735:AV744)</f>
        <v>20163.75</v>
      </c>
    </row>
    <row r="742" spans="1:82" ht="14.25" x14ac:dyDescent="0.2">
      <c r="A742" s="37"/>
      <c r="B742" s="37" t="s">
        <v>194</v>
      </c>
      <c r="C742" s="37" t="s">
        <v>601</v>
      </c>
      <c r="D742" s="38" t="s">
        <v>414</v>
      </c>
      <c r="E742" s="39">
        <f>Source!BZ276</f>
        <v>74</v>
      </c>
      <c r="F742" s="39"/>
      <c r="G742" s="39">
        <f>Source!AT276</f>
        <v>74</v>
      </c>
      <c r="H742" s="41"/>
      <c r="I742" s="40"/>
      <c r="J742" s="41"/>
      <c r="K742" s="40"/>
      <c r="L742" s="41">
        <f>SUM(AZ735:AZ744)</f>
        <v>14921.18</v>
      </c>
    </row>
    <row r="743" spans="1:82" ht="14.25" x14ac:dyDescent="0.2">
      <c r="A743" s="44"/>
      <c r="B743" s="44" t="s">
        <v>195</v>
      </c>
      <c r="C743" s="44" t="s">
        <v>602</v>
      </c>
      <c r="D743" s="45" t="s">
        <v>414</v>
      </c>
      <c r="E743" s="46">
        <f>Source!CA276</f>
        <v>36</v>
      </c>
      <c r="F743" s="46"/>
      <c r="G743" s="46">
        <f>Source!AU276</f>
        <v>36</v>
      </c>
      <c r="H743" s="47"/>
      <c r="I743" s="48"/>
      <c r="J743" s="47"/>
      <c r="K743" s="48"/>
      <c r="L743" s="47">
        <f>SUM(BA735:BA744)</f>
        <v>7258.95</v>
      </c>
    </row>
    <row r="744" spans="1:82" ht="15" x14ac:dyDescent="0.2">
      <c r="C744" s="82" t="s">
        <v>550</v>
      </c>
      <c r="D744" s="82"/>
      <c r="E744" s="82"/>
      <c r="F744" s="82"/>
      <c r="G744" s="82"/>
      <c r="H744" s="82"/>
      <c r="I744" s="83">
        <f>K744/E735</f>
        <v>7057.3133333333326</v>
      </c>
      <c r="J744" s="83"/>
      <c r="K744" s="83">
        <f>L736+L742+L743</f>
        <v>42343.88</v>
      </c>
      <c r="L744" s="83"/>
      <c r="AD744">
        <f>ROUND((Source!AT276/100)*((ROUND(SUMIF(SmtRes!AQ194:'SmtRes'!AQ196,"=1",SmtRes!AD194:'SmtRes'!AD196)*Source!I276, 2)+ROUND(SUMIF(SmtRes!AQ194:'SmtRes'!AQ196,"=1",SmtRes!AC194:'SmtRes'!AC196)*Source!I276, 2))), 2)</f>
        <v>7444.33</v>
      </c>
      <c r="AE744">
        <f>ROUND((Source!AU276/100)*((ROUND(SUMIF(SmtRes!AQ194:'SmtRes'!AQ196,"=1",SmtRes!AD194:'SmtRes'!AD196)*Source!I276, 2)+ROUND(SUMIF(SmtRes!AQ194:'SmtRes'!AQ196,"=1",SmtRes!AC194:'SmtRes'!AC196)*Source!I276, 2))), 2)</f>
        <v>3621.56</v>
      </c>
      <c r="AN744" s="49">
        <f>L736+L742+L743</f>
        <v>42343.88</v>
      </c>
      <c r="AO744">
        <f>0</f>
        <v>0</v>
      </c>
      <c r="AQ744" t="s">
        <v>551</v>
      </c>
      <c r="AR744" s="49">
        <f>L736</f>
        <v>20163.75</v>
      </c>
      <c r="AT744">
        <f>0</f>
        <v>0</v>
      </c>
      <c r="AV744" t="s">
        <v>551</v>
      </c>
      <c r="AW744">
        <f>0</f>
        <v>0</v>
      </c>
      <c r="AZ744">
        <f>Source!X276</f>
        <v>14921.18</v>
      </c>
      <c r="BA744">
        <f>Source!Y276</f>
        <v>7258.95</v>
      </c>
      <c r="BR744" s="49">
        <f>K744</f>
        <v>42343.88</v>
      </c>
      <c r="BU744">
        <f>ROUND(K744*80/100, 2)</f>
        <v>33875.1</v>
      </c>
      <c r="BV744" s="49">
        <f>K744-BU744</f>
        <v>8468.7799999999988</v>
      </c>
      <c r="CB744">
        <f>Source!BM276</f>
        <v>200001</v>
      </c>
      <c r="CC744" t="str">
        <f>Source!E276</f>
        <v>40</v>
      </c>
      <c r="CD744">
        <v>4</v>
      </c>
    </row>
    <row r="745" spans="1:82" ht="28.5" x14ac:dyDescent="0.2">
      <c r="A745" s="35" t="s">
        <v>251</v>
      </c>
      <c r="B745" s="37" t="s">
        <v>616</v>
      </c>
      <c r="C745" s="37" t="str">
        <f>Source!G277</f>
        <v>Замер полного сопротивления цепи "фаза-нуль"</v>
      </c>
      <c r="D745" s="38" t="str">
        <f>Source!H277</f>
        <v>ШТ</v>
      </c>
      <c r="E745" s="39">
        <f>Source!K277</f>
        <v>7</v>
      </c>
      <c r="F745" s="39"/>
      <c r="G745" s="39">
        <f>Source!I277</f>
        <v>7</v>
      </c>
      <c r="H745" s="41"/>
      <c r="I745" s="40"/>
      <c r="J745" s="41"/>
      <c r="K745" s="40"/>
      <c r="L745" s="41"/>
    </row>
    <row r="746" spans="1:82" ht="15" x14ac:dyDescent="0.2">
      <c r="A746" s="36"/>
      <c r="B746" s="39">
        <v>1</v>
      </c>
      <c r="C746" s="36" t="s">
        <v>540</v>
      </c>
      <c r="D746" s="38" t="s">
        <v>362</v>
      </c>
      <c r="E746" s="42"/>
      <c r="F746" s="39"/>
      <c r="G746" s="42">
        <f>Source!U277</f>
        <v>7</v>
      </c>
      <c r="H746" s="39"/>
      <c r="I746" s="39"/>
      <c r="J746" s="39"/>
      <c r="K746" s="39"/>
      <c r="L746" s="43">
        <f>SUM(L747:L748)-SUMIF(CE747:CE748, 1, L747:L748)</f>
        <v>4561.34</v>
      </c>
    </row>
    <row r="747" spans="1:82" ht="14.25" x14ac:dyDescent="0.2">
      <c r="A747" s="37"/>
      <c r="B747" s="37" t="s">
        <v>478</v>
      </c>
      <c r="C747" s="37" t="s">
        <v>479</v>
      </c>
      <c r="D747" s="38" t="s">
        <v>480</v>
      </c>
      <c r="E747" s="39">
        <v>0.5</v>
      </c>
      <c r="F747" s="39"/>
      <c r="G747" s="39">
        <f>SmtRes!CX197</f>
        <v>3.5</v>
      </c>
      <c r="H747" s="41"/>
      <c r="I747" s="40"/>
      <c r="J747" s="41">
        <f>SmtRes!CZ197</f>
        <v>658.94</v>
      </c>
      <c r="K747" s="40"/>
      <c r="L747" s="41">
        <f>SmtRes!DI197</f>
        <v>2306.29</v>
      </c>
    </row>
    <row r="748" spans="1:82" ht="14.25" x14ac:dyDescent="0.2">
      <c r="A748" s="37"/>
      <c r="B748" s="37" t="s">
        <v>481</v>
      </c>
      <c r="C748" s="44" t="s">
        <v>482</v>
      </c>
      <c r="D748" s="45" t="s">
        <v>480</v>
      </c>
      <c r="E748" s="46">
        <v>0.5</v>
      </c>
      <c r="F748" s="46"/>
      <c r="G748" s="46">
        <f>SmtRes!CX198</f>
        <v>3.5</v>
      </c>
      <c r="H748" s="47"/>
      <c r="I748" s="48"/>
      <c r="J748" s="47">
        <f>SmtRes!CZ198</f>
        <v>644.29999999999995</v>
      </c>
      <c r="K748" s="48"/>
      <c r="L748" s="47">
        <f>SmtRes!DI198</f>
        <v>2255.0500000000002</v>
      </c>
    </row>
    <row r="749" spans="1:82" ht="15" x14ac:dyDescent="0.2">
      <c r="A749" s="37"/>
      <c r="B749" s="37"/>
      <c r="C749" s="50" t="s">
        <v>546</v>
      </c>
      <c r="D749" s="38"/>
      <c r="E749" s="39"/>
      <c r="F749" s="39"/>
      <c r="G749" s="39"/>
      <c r="H749" s="41"/>
      <c r="I749" s="40"/>
      <c r="J749" s="41"/>
      <c r="K749" s="40"/>
      <c r="L749" s="41">
        <f>L746</f>
        <v>4561.34</v>
      </c>
    </row>
    <row r="750" spans="1:82" ht="14.25" x14ac:dyDescent="0.2">
      <c r="A750" s="37"/>
      <c r="B750" s="37"/>
      <c r="C750" s="37" t="s">
        <v>547</v>
      </c>
      <c r="D750" s="38"/>
      <c r="E750" s="39"/>
      <c r="F750" s="39"/>
      <c r="G750" s="39"/>
      <c r="H750" s="41"/>
      <c r="I750" s="40"/>
      <c r="J750" s="41"/>
      <c r="K750" s="40"/>
      <c r="L750" s="41">
        <f>SUM(AR745:AR753)+SUM(AS745:AS753)+SUM(AT745:AT753)+SUM(AU745:AU753)+SUM(AV745:AV753)</f>
        <v>4561.34</v>
      </c>
    </row>
    <row r="751" spans="1:82" ht="14.25" x14ac:dyDescent="0.2">
      <c r="A751" s="37"/>
      <c r="B751" s="37" t="s">
        <v>194</v>
      </c>
      <c r="C751" s="37" t="s">
        <v>601</v>
      </c>
      <c r="D751" s="38" t="s">
        <v>414</v>
      </c>
      <c r="E751" s="39">
        <f>Source!BZ277</f>
        <v>74</v>
      </c>
      <c r="F751" s="39"/>
      <c r="G751" s="39">
        <f>Source!AT277</f>
        <v>74</v>
      </c>
      <c r="H751" s="41"/>
      <c r="I751" s="40"/>
      <c r="J751" s="41"/>
      <c r="K751" s="40"/>
      <c r="L751" s="41">
        <f>SUM(AZ745:AZ753)</f>
        <v>3375.39</v>
      </c>
    </row>
    <row r="752" spans="1:82" ht="14.25" x14ac:dyDescent="0.2">
      <c r="A752" s="44"/>
      <c r="B752" s="44" t="s">
        <v>195</v>
      </c>
      <c r="C752" s="44" t="s">
        <v>602</v>
      </c>
      <c r="D752" s="45" t="s">
        <v>414</v>
      </c>
      <c r="E752" s="46">
        <f>Source!CA277</f>
        <v>36</v>
      </c>
      <c r="F752" s="46"/>
      <c r="G752" s="46">
        <f>Source!AU277</f>
        <v>36</v>
      </c>
      <c r="H752" s="47"/>
      <c r="I752" s="48"/>
      <c r="J752" s="47"/>
      <c r="K752" s="48"/>
      <c r="L752" s="47">
        <f>SUM(BA745:BA753)</f>
        <v>1642.08</v>
      </c>
    </row>
    <row r="753" spans="1:82" ht="15" x14ac:dyDescent="0.2">
      <c r="C753" s="82" t="s">
        <v>550</v>
      </c>
      <c r="D753" s="82"/>
      <c r="E753" s="82"/>
      <c r="F753" s="82"/>
      <c r="G753" s="82"/>
      <c r="H753" s="82"/>
      <c r="I753" s="83">
        <f>K753/E745</f>
        <v>1368.4014285714286</v>
      </c>
      <c r="J753" s="83"/>
      <c r="K753" s="83">
        <f>L746+L751+L752</f>
        <v>9578.81</v>
      </c>
      <c r="L753" s="83"/>
      <c r="AD753">
        <f>ROUND((Source!AT277/100)*((ROUND(SUMIF(SmtRes!AQ197:'SmtRes'!AQ198,"=1",SmtRes!AD197:'SmtRes'!AD198)*Source!I277, 2)+ROUND(SUMIF(SmtRes!AQ197:'SmtRes'!AQ198,"=1",SmtRes!AC197:'SmtRes'!AC198)*Source!I277, 2))), 2)</f>
        <v>6750.78</v>
      </c>
      <c r="AE753">
        <f>ROUND((Source!AU277/100)*((ROUND(SUMIF(SmtRes!AQ197:'SmtRes'!AQ198,"=1",SmtRes!AD197:'SmtRes'!AD198)*Source!I277, 2)+ROUND(SUMIF(SmtRes!AQ197:'SmtRes'!AQ198,"=1",SmtRes!AC197:'SmtRes'!AC198)*Source!I277, 2))), 2)</f>
        <v>3284.16</v>
      </c>
      <c r="AN753" s="49">
        <f>L746+L751+L752</f>
        <v>9578.81</v>
      </c>
      <c r="AO753">
        <f>0</f>
        <v>0</v>
      </c>
      <c r="AQ753" t="s">
        <v>551</v>
      </c>
      <c r="AR753" s="49">
        <f>L746</f>
        <v>4561.34</v>
      </c>
      <c r="AT753">
        <f>0</f>
        <v>0</v>
      </c>
      <c r="AV753" t="s">
        <v>551</v>
      </c>
      <c r="AW753">
        <f>0</f>
        <v>0</v>
      </c>
      <c r="AZ753">
        <f>Source!X277</f>
        <v>3375.39</v>
      </c>
      <c r="BA753">
        <f>Source!Y277</f>
        <v>1642.08</v>
      </c>
      <c r="BR753" s="49">
        <f>K753</f>
        <v>9578.81</v>
      </c>
      <c r="BU753">
        <f>ROUND(K753*80/100, 2)</f>
        <v>7663.05</v>
      </c>
      <c r="BV753" s="49">
        <f>K753-BU753</f>
        <v>1915.7599999999993</v>
      </c>
      <c r="CB753">
        <f>Source!BM277</f>
        <v>200001</v>
      </c>
      <c r="CC753" t="str">
        <f>Source!E277</f>
        <v>41</v>
      </c>
      <c r="CD753">
        <v>4</v>
      </c>
    </row>
    <row r="754" spans="1:82" ht="28.5" x14ac:dyDescent="0.2">
      <c r="A754" s="35" t="s">
        <v>255</v>
      </c>
      <c r="B754" s="37" t="s">
        <v>617</v>
      </c>
      <c r="C754" s="37" t="str">
        <f>Source!G278</f>
        <v>Испытание сборных и соединительных шин напряжением: до 11 кВ</v>
      </c>
      <c r="D754" s="38" t="str">
        <f>Source!H278</f>
        <v>испытание</v>
      </c>
      <c r="E754" s="39">
        <f>Source!K278</f>
        <v>8</v>
      </c>
      <c r="F754" s="39"/>
      <c r="G754" s="39">
        <f>Source!I278</f>
        <v>8</v>
      </c>
      <c r="H754" s="41"/>
      <c r="I754" s="40"/>
      <c r="J754" s="41"/>
      <c r="K754" s="40"/>
      <c r="L754" s="41"/>
    </row>
    <row r="755" spans="1:82" ht="15" x14ac:dyDescent="0.2">
      <c r="A755" s="36"/>
      <c r="B755" s="39">
        <v>1</v>
      </c>
      <c r="C755" s="36" t="s">
        <v>540</v>
      </c>
      <c r="D755" s="38" t="s">
        <v>362</v>
      </c>
      <c r="E755" s="42"/>
      <c r="F755" s="39"/>
      <c r="G755" s="42">
        <f>Source!U278</f>
        <v>58.32</v>
      </c>
      <c r="H755" s="39"/>
      <c r="I755" s="39"/>
      <c r="J755" s="39"/>
      <c r="K755" s="39"/>
      <c r="L755" s="43">
        <f>SUM(L756:L757)-SUMIF(CE756:CE757, 1, L756:L757)</f>
        <v>33983.979999999996</v>
      </c>
    </row>
    <row r="756" spans="1:82" ht="14.25" x14ac:dyDescent="0.2">
      <c r="A756" s="37"/>
      <c r="B756" s="37" t="s">
        <v>491</v>
      </c>
      <c r="C756" s="37" t="s">
        <v>492</v>
      </c>
      <c r="D756" s="38" t="s">
        <v>480</v>
      </c>
      <c r="E756" s="39">
        <v>2.92</v>
      </c>
      <c r="F756" s="39"/>
      <c r="G756" s="39">
        <f>SmtRes!CX199</f>
        <v>23.36</v>
      </c>
      <c r="H756" s="41"/>
      <c r="I756" s="40"/>
      <c r="J756" s="41">
        <f>SmtRes!CZ199</f>
        <v>490.55</v>
      </c>
      <c r="K756" s="40"/>
      <c r="L756" s="41">
        <f>SmtRes!DI199</f>
        <v>11459.25</v>
      </c>
    </row>
    <row r="757" spans="1:82" ht="14.25" x14ac:dyDescent="0.2">
      <c r="A757" s="37"/>
      <c r="B757" s="37" t="s">
        <v>481</v>
      </c>
      <c r="C757" s="44" t="s">
        <v>482</v>
      </c>
      <c r="D757" s="45" t="s">
        <v>480</v>
      </c>
      <c r="E757" s="46">
        <v>4.37</v>
      </c>
      <c r="F757" s="46"/>
      <c r="G757" s="46">
        <f>SmtRes!CX200</f>
        <v>34.96</v>
      </c>
      <c r="H757" s="47"/>
      <c r="I757" s="48"/>
      <c r="J757" s="47">
        <f>SmtRes!CZ200</f>
        <v>644.29999999999995</v>
      </c>
      <c r="K757" s="48"/>
      <c r="L757" s="47">
        <f>SmtRes!DI200</f>
        <v>22524.73</v>
      </c>
    </row>
    <row r="758" spans="1:82" ht="15" x14ac:dyDescent="0.2">
      <c r="A758" s="37"/>
      <c r="B758" s="37"/>
      <c r="C758" s="50" t="s">
        <v>546</v>
      </c>
      <c r="D758" s="38"/>
      <c r="E758" s="39"/>
      <c r="F758" s="39"/>
      <c r="G758" s="39"/>
      <c r="H758" s="41"/>
      <c r="I758" s="40"/>
      <c r="J758" s="41"/>
      <c r="K758" s="40"/>
      <c r="L758" s="41">
        <f>L755</f>
        <v>33983.979999999996</v>
      </c>
    </row>
    <row r="759" spans="1:82" ht="14.25" x14ac:dyDescent="0.2">
      <c r="A759" s="37"/>
      <c r="B759" s="37"/>
      <c r="C759" s="37" t="s">
        <v>547</v>
      </c>
      <c r="D759" s="38"/>
      <c r="E759" s="39"/>
      <c r="F759" s="39"/>
      <c r="G759" s="39"/>
      <c r="H759" s="41"/>
      <c r="I759" s="40"/>
      <c r="J759" s="41"/>
      <c r="K759" s="40"/>
      <c r="L759" s="41">
        <f>SUM(AR754:AR762)+SUM(AS754:AS762)+SUM(AT754:AT762)+SUM(AU754:AU762)+SUM(AV754:AV762)</f>
        <v>33983.979999999996</v>
      </c>
    </row>
    <row r="760" spans="1:82" ht="14.25" x14ac:dyDescent="0.2">
      <c r="A760" s="37"/>
      <c r="B760" s="37" t="s">
        <v>194</v>
      </c>
      <c r="C760" s="37" t="s">
        <v>601</v>
      </c>
      <c r="D760" s="38" t="s">
        <v>414</v>
      </c>
      <c r="E760" s="39">
        <f>Source!BZ278</f>
        <v>74</v>
      </c>
      <c r="F760" s="39"/>
      <c r="G760" s="39">
        <f>Source!AT278</f>
        <v>74</v>
      </c>
      <c r="H760" s="41"/>
      <c r="I760" s="40"/>
      <c r="J760" s="41"/>
      <c r="K760" s="40"/>
      <c r="L760" s="41">
        <f>SUM(AZ754:AZ762)</f>
        <v>25148.15</v>
      </c>
    </row>
    <row r="761" spans="1:82" ht="14.25" x14ac:dyDescent="0.2">
      <c r="A761" s="44"/>
      <c r="B761" s="44" t="s">
        <v>195</v>
      </c>
      <c r="C761" s="44" t="s">
        <v>602</v>
      </c>
      <c r="D761" s="45" t="s">
        <v>414</v>
      </c>
      <c r="E761" s="46">
        <f>Source!CA278</f>
        <v>36</v>
      </c>
      <c r="F761" s="46"/>
      <c r="G761" s="46">
        <f>Source!AU278</f>
        <v>36</v>
      </c>
      <c r="H761" s="47"/>
      <c r="I761" s="48"/>
      <c r="J761" s="47"/>
      <c r="K761" s="48"/>
      <c r="L761" s="47">
        <f>SUM(BA754:BA762)</f>
        <v>12234.23</v>
      </c>
    </row>
    <row r="762" spans="1:82" ht="15" x14ac:dyDescent="0.2">
      <c r="C762" s="82" t="s">
        <v>550</v>
      </c>
      <c r="D762" s="82"/>
      <c r="E762" s="82"/>
      <c r="F762" s="82"/>
      <c r="G762" s="82"/>
      <c r="H762" s="82"/>
      <c r="I762" s="83">
        <f>K762/E754</f>
        <v>8920.7950000000001</v>
      </c>
      <c r="J762" s="83"/>
      <c r="K762" s="83">
        <f>L755+L760+L761</f>
        <v>71366.36</v>
      </c>
      <c r="L762" s="83"/>
      <c r="AD762">
        <f>ROUND((Source!AT278/100)*((ROUND(SUMIF(SmtRes!AQ199:'SmtRes'!AQ200,"=1",SmtRes!AD199:'SmtRes'!AD200)*Source!I278, 2)+ROUND(SUMIF(SmtRes!AQ199:'SmtRes'!AQ200,"=1",SmtRes!AC199:'SmtRes'!AC200)*Source!I278, 2))), 2)</f>
        <v>6718.31</v>
      </c>
      <c r="AE762">
        <f>ROUND((Source!AU278/100)*((ROUND(SUMIF(SmtRes!AQ199:'SmtRes'!AQ200,"=1",SmtRes!AD199:'SmtRes'!AD200)*Source!I278, 2)+ROUND(SUMIF(SmtRes!AQ199:'SmtRes'!AQ200,"=1",SmtRes!AC199:'SmtRes'!AC200)*Source!I278, 2))), 2)</f>
        <v>3268.37</v>
      </c>
      <c r="AN762" s="49">
        <f>L755+L760+L761</f>
        <v>71366.36</v>
      </c>
      <c r="AO762">
        <f>0</f>
        <v>0</v>
      </c>
      <c r="AQ762" t="s">
        <v>551</v>
      </c>
      <c r="AR762" s="49">
        <f>L755</f>
        <v>33983.979999999996</v>
      </c>
      <c r="AT762">
        <f>0</f>
        <v>0</v>
      </c>
      <c r="AV762" t="s">
        <v>551</v>
      </c>
      <c r="AW762">
        <f>0</f>
        <v>0</v>
      </c>
      <c r="AZ762">
        <f>Source!X278</f>
        <v>25148.15</v>
      </c>
      <c r="BA762">
        <f>Source!Y278</f>
        <v>12234.23</v>
      </c>
      <c r="BR762" s="49">
        <f>K762</f>
        <v>71366.36</v>
      </c>
      <c r="BU762">
        <f>ROUND(K762*80/100, 2)</f>
        <v>57093.09</v>
      </c>
      <c r="BV762" s="49">
        <f>K762-BU762</f>
        <v>14273.270000000004</v>
      </c>
      <c r="CB762">
        <f>Source!BM278</f>
        <v>200001</v>
      </c>
      <c r="CC762" t="str">
        <f>Source!E278</f>
        <v>42</v>
      </c>
      <c r="CD762">
        <v>4</v>
      </c>
    </row>
    <row r="763" spans="1:82" ht="28.5" x14ac:dyDescent="0.2">
      <c r="A763" s="35" t="s">
        <v>259</v>
      </c>
      <c r="B763" s="37" t="s">
        <v>618</v>
      </c>
      <c r="C763" s="37" t="str">
        <f>Source!G279</f>
        <v>Измерение сопротивления растеканию тока: заземлителя</v>
      </c>
      <c r="D763" s="38" t="str">
        <f>Source!H279</f>
        <v>измерение</v>
      </c>
      <c r="E763" s="39">
        <f>Source!K279</f>
        <v>9</v>
      </c>
      <c r="F763" s="39"/>
      <c r="G763" s="39">
        <f>Source!I279</f>
        <v>9</v>
      </c>
      <c r="H763" s="41"/>
      <c r="I763" s="40"/>
      <c r="J763" s="41"/>
      <c r="K763" s="40"/>
      <c r="L763" s="41"/>
    </row>
    <row r="764" spans="1:82" ht="15" x14ac:dyDescent="0.2">
      <c r="A764" s="36"/>
      <c r="B764" s="39">
        <v>1</v>
      </c>
      <c r="C764" s="36" t="s">
        <v>540</v>
      </c>
      <c r="D764" s="38" t="s">
        <v>362</v>
      </c>
      <c r="E764" s="42"/>
      <c r="F764" s="39"/>
      <c r="G764" s="42">
        <f>Source!U279</f>
        <v>9</v>
      </c>
      <c r="H764" s="39"/>
      <c r="I764" s="39"/>
      <c r="J764" s="39"/>
      <c r="K764" s="39"/>
      <c r="L764" s="43">
        <f>SUM(L765:L766)-SUMIF(CE765:CE766, 1, L765:L766)</f>
        <v>5864.58</v>
      </c>
    </row>
    <row r="765" spans="1:82" ht="14.25" x14ac:dyDescent="0.2">
      <c r="A765" s="37"/>
      <c r="B765" s="37" t="s">
        <v>478</v>
      </c>
      <c r="C765" s="37" t="s">
        <v>479</v>
      </c>
      <c r="D765" s="38" t="s">
        <v>480</v>
      </c>
      <c r="E765" s="39">
        <v>0.5</v>
      </c>
      <c r="F765" s="39"/>
      <c r="G765" s="39">
        <f>SmtRes!CX201</f>
        <v>4.5</v>
      </c>
      <c r="H765" s="41"/>
      <c r="I765" s="40"/>
      <c r="J765" s="41">
        <f>SmtRes!CZ201</f>
        <v>658.94</v>
      </c>
      <c r="K765" s="40"/>
      <c r="L765" s="41">
        <f>SmtRes!DI201</f>
        <v>2965.23</v>
      </c>
    </row>
    <row r="766" spans="1:82" ht="14.25" x14ac:dyDescent="0.2">
      <c r="A766" s="37"/>
      <c r="B766" s="37" t="s">
        <v>481</v>
      </c>
      <c r="C766" s="44" t="s">
        <v>482</v>
      </c>
      <c r="D766" s="45" t="s">
        <v>480</v>
      </c>
      <c r="E766" s="46">
        <v>0.5</v>
      </c>
      <c r="F766" s="46"/>
      <c r="G766" s="46">
        <f>SmtRes!CX202</f>
        <v>4.5</v>
      </c>
      <c r="H766" s="47"/>
      <c r="I766" s="48"/>
      <c r="J766" s="47">
        <f>SmtRes!CZ202</f>
        <v>644.29999999999995</v>
      </c>
      <c r="K766" s="48"/>
      <c r="L766" s="47">
        <f>SmtRes!DI202</f>
        <v>2899.35</v>
      </c>
    </row>
    <row r="767" spans="1:82" ht="15" x14ac:dyDescent="0.2">
      <c r="A767" s="37"/>
      <c r="B767" s="37"/>
      <c r="C767" s="50" t="s">
        <v>546</v>
      </c>
      <c r="D767" s="38"/>
      <c r="E767" s="39"/>
      <c r="F767" s="39"/>
      <c r="G767" s="39"/>
      <c r="H767" s="41"/>
      <c r="I767" s="40"/>
      <c r="J767" s="41"/>
      <c r="K767" s="40"/>
      <c r="L767" s="41">
        <f>L764</f>
        <v>5864.58</v>
      </c>
    </row>
    <row r="768" spans="1:82" ht="14.25" x14ac:dyDescent="0.2">
      <c r="A768" s="37"/>
      <c r="B768" s="37"/>
      <c r="C768" s="37" t="s">
        <v>547</v>
      </c>
      <c r="D768" s="38"/>
      <c r="E768" s="39"/>
      <c r="F768" s="39"/>
      <c r="G768" s="39"/>
      <c r="H768" s="41"/>
      <c r="I768" s="40"/>
      <c r="J768" s="41"/>
      <c r="K768" s="40"/>
      <c r="L768" s="41">
        <f>SUM(AR763:AR771)+SUM(AS763:AS771)+SUM(AT763:AT771)+SUM(AU763:AU771)+SUM(AV763:AV771)</f>
        <v>5864.58</v>
      </c>
    </row>
    <row r="769" spans="1:82" ht="14.25" x14ac:dyDescent="0.2">
      <c r="A769" s="37"/>
      <c r="B769" s="37" t="s">
        <v>194</v>
      </c>
      <c r="C769" s="37" t="s">
        <v>601</v>
      </c>
      <c r="D769" s="38" t="s">
        <v>414</v>
      </c>
      <c r="E769" s="39">
        <f>Source!BZ279</f>
        <v>74</v>
      </c>
      <c r="F769" s="39"/>
      <c r="G769" s="39">
        <f>Source!AT279</f>
        <v>74</v>
      </c>
      <c r="H769" s="41"/>
      <c r="I769" s="40"/>
      <c r="J769" s="41"/>
      <c r="K769" s="40"/>
      <c r="L769" s="41">
        <f>SUM(AZ763:AZ771)</f>
        <v>4339.79</v>
      </c>
    </row>
    <row r="770" spans="1:82" ht="14.25" x14ac:dyDescent="0.2">
      <c r="A770" s="44"/>
      <c r="B770" s="44" t="s">
        <v>195</v>
      </c>
      <c r="C770" s="44" t="s">
        <v>602</v>
      </c>
      <c r="D770" s="45" t="s">
        <v>414</v>
      </c>
      <c r="E770" s="46">
        <f>Source!CA279</f>
        <v>36</v>
      </c>
      <c r="F770" s="46"/>
      <c r="G770" s="46">
        <f>Source!AU279</f>
        <v>36</v>
      </c>
      <c r="H770" s="47"/>
      <c r="I770" s="48"/>
      <c r="J770" s="47"/>
      <c r="K770" s="48"/>
      <c r="L770" s="47">
        <f>SUM(BA763:BA771)</f>
        <v>2111.25</v>
      </c>
    </row>
    <row r="771" spans="1:82" ht="15" x14ac:dyDescent="0.2">
      <c r="C771" s="82" t="s">
        <v>550</v>
      </c>
      <c r="D771" s="82"/>
      <c r="E771" s="82"/>
      <c r="F771" s="82"/>
      <c r="G771" s="82"/>
      <c r="H771" s="82"/>
      <c r="I771" s="83">
        <f>K771/E763</f>
        <v>1368.402222222222</v>
      </c>
      <c r="J771" s="83"/>
      <c r="K771" s="83">
        <f>L764+L769+L770</f>
        <v>12315.619999999999</v>
      </c>
      <c r="L771" s="83"/>
      <c r="AD771">
        <f>ROUND((Source!AT279/100)*((ROUND(SUMIF(SmtRes!AQ201:'SmtRes'!AQ202,"=1",SmtRes!AD201:'SmtRes'!AD202)*Source!I279, 2)+ROUND(SUMIF(SmtRes!AQ201:'SmtRes'!AQ202,"=1",SmtRes!AC201:'SmtRes'!AC202)*Source!I279, 2))), 2)</f>
        <v>8679.58</v>
      </c>
      <c r="AE771">
        <f>ROUND((Source!AU279/100)*((ROUND(SUMIF(SmtRes!AQ201:'SmtRes'!AQ202,"=1",SmtRes!AD201:'SmtRes'!AD202)*Source!I279, 2)+ROUND(SUMIF(SmtRes!AQ201:'SmtRes'!AQ202,"=1",SmtRes!AC201:'SmtRes'!AC202)*Source!I279, 2))), 2)</f>
        <v>4222.5</v>
      </c>
      <c r="AN771" s="49">
        <f>L764+L769+L770</f>
        <v>12315.619999999999</v>
      </c>
      <c r="AO771">
        <f>0</f>
        <v>0</v>
      </c>
      <c r="AQ771" t="s">
        <v>551</v>
      </c>
      <c r="AR771" s="49">
        <f>L764</f>
        <v>5864.58</v>
      </c>
      <c r="AT771">
        <f>0</f>
        <v>0</v>
      </c>
      <c r="AV771" t="s">
        <v>551</v>
      </c>
      <c r="AW771">
        <f>0</f>
        <v>0</v>
      </c>
      <c r="AZ771">
        <f>Source!X279</f>
        <v>4339.79</v>
      </c>
      <c r="BA771">
        <f>Source!Y279</f>
        <v>2111.25</v>
      </c>
      <c r="BR771" s="49">
        <f>K771</f>
        <v>12315.619999999999</v>
      </c>
      <c r="BU771">
        <f>ROUND(K771*80/100, 2)</f>
        <v>9852.5</v>
      </c>
      <c r="BV771" s="49">
        <f>K771-BU771</f>
        <v>2463.119999999999</v>
      </c>
      <c r="CB771">
        <f>Source!BM279</f>
        <v>200001</v>
      </c>
      <c r="CC771" t="str">
        <f>Source!E279</f>
        <v>43</v>
      </c>
      <c r="CD771">
        <v>4</v>
      </c>
    </row>
    <row r="772" spans="1:82" ht="28.5" x14ac:dyDescent="0.2">
      <c r="A772" s="35" t="s">
        <v>263</v>
      </c>
      <c r="B772" s="37" t="s">
        <v>619</v>
      </c>
      <c r="C772" s="37" t="str">
        <f>Source!G280</f>
        <v>Измерение сопротивления растеканию тока: контура с диагональю до 20 м</v>
      </c>
      <c r="D772" s="38" t="str">
        <f>Source!H280</f>
        <v>измерение</v>
      </c>
      <c r="E772" s="39">
        <f>Source!K280</f>
        <v>9</v>
      </c>
      <c r="F772" s="39"/>
      <c r="G772" s="39">
        <f>Source!I280</f>
        <v>9</v>
      </c>
      <c r="H772" s="41"/>
      <c r="I772" s="40"/>
      <c r="J772" s="41"/>
      <c r="K772" s="40"/>
      <c r="L772" s="41"/>
    </row>
    <row r="773" spans="1:82" ht="15" x14ac:dyDescent="0.2">
      <c r="A773" s="36"/>
      <c r="B773" s="39">
        <v>1</v>
      </c>
      <c r="C773" s="36" t="s">
        <v>540</v>
      </c>
      <c r="D773" s="38" t="s">
        <v>362</v>
      </c>
      <c r="E773" s="42"/>
      <c r="F773" s="39"/>
      <c r="G773" s="42">
        <f>Source!U280</f>
        <v>14.58</v>
      </c>
      <c r="H773" s="39"/>
      <c r="I773" s="39"/>
      <c r="J773" s="39"/>
      <c r="K773" s="39"/>
      <c r="L773" s="43">
        <f>SUM(L774:L775)-SUMIF(CE774:CE775, 1, L774:L775)</f>
        <v>9500.619999999999</v>
      </c>
    </row>
    <row r="774" spans="1:82" ht="14.25" x14ac:dyDescent="0.2">
      <c r="A774" s="37"/>
      <c r="B774" s="37" t="s">
        <v>478</v>
      </c>
      <c r="C774" s="37" t="s">
        <v>479</v>
      </c>
      <c r="D774" s="38" t="s">
        <v>480</v>
      </c>
      <c r="E774" s="39">
        <v>0.81</v>
      </c>
      <c r="F774" s="39"/>
      <c r="G774" s="39">
        <f>SmtRes!CX203</f>
        <v>7.29</v>
      </c>
      <c r="H774" s="41"/>
      <c r="I774" s="40"/>
      <c r="J774" s="41">
        <f>SmtRes!CZ203</f>
        <v>658.94</v>
      </c>
      <c r="K774" s="40"/>
      <c r="L774" s="41">
        <f>SmtRes!DI203</f>
        <v>4803.67</v>
      </c>
    </row>
    <row r="775" spans="1:82" ht="14.25" x14ac:dyDescent="0.2">
      <c r="A775" s="37"/>
      <c r="B775" s="37" t="s">
        <v>481</v>
      </c>
      <c r="C775" s="44" t="s">
        <v>482</v>
      </c>
      <c r="D775" s="45" t="s">
        <v>480</v>
      </c>
      <c r="E775" s="46">
        <v>0.81</v>
      </c>
      <c r="F775" s="46"/>
      <c r="G775" s="46">
        <f>SmtRes!CX204</f>
        <v>7.29</v>
      </c>
      <c r="H775" s="47"/>
      <c r="I775" s="48"/>
      <c r="J775" s="47">
        <f>SmtRes!CZ204</f>
        <v>644.29999999999995</v>
      </c>
      <c r="K775" s="48"/>
      <c r="L775" s="47">
        <f>SmtRes!DI204</f>
        <v>4696.95</v>
      </c>
    </row>
    <row r="776" spans="1:82" ht="15" x14ac:dyDescent="0.2">
      <c r="A776" s="37"/>
      <c r="B776" s="37"/>
      <c r="C776" s="50" t="s">
        <v>546</v>
      </c>
      <c r="D776" s="38"/>
      <c r="E776" s="39"/>
      <c r="F776" s="39"/>
      <c r="G776" s="39"/>
      <c r="H776" s="41"/>
      <c r="I776" s="40"/>
      <c r="J776" s="41"/>
      <c r="K776" s="40"/>
      <c r="L776" s="41">
        <f>L773</f>
        <v>9500.619999999999</v>
      </c>
    </row>
    <row r="777" spans="1:82" ht="14.25" x14ac:dyDescent="0.2">
      <c r="A777" s="37"/>
      <c r="B777" s="37"/>
      <c r="C777" s="37" t="s">
        <v>547</v>
      </c>
      <c r="D777" s="38"/>
      <c r="E777" s="39"/>
      <c r="F777" s="39"/>
      <c r="G777" s="39"/>
      <c r="H777" s="41"/>
      <c r="I777" s="40"/>
      <c r="J777" s="41"/>
      <c r="K777" s="40"/>
      <c r="L777" s="41">
        <f>SUM(AR772:AR780)+SUM(AS772:AS780)+SUM(AT772:AT780)+SUM(AU772:AU780)+SUM(AV772:AV780)</f>
        <v>9500.619999999999</v>
      </c>
    </row>
    <row r="778" spans="1:82" ht="14.25" x14ac:dyDescent="0.2">
      <c r="A778" s="37"/>
      <c r="B778" s="37" t="s">
        <v>194</v>
      </c>
      <c r="C778" s="37" t="s">
        <v>601</v>
      </c>
      <c r="D778" s="38" t="s">
        <v>414</v>
      </c>
      <c r="E778" s="39">
        <f>Source!BZ280</f>
        <v>74</v>
      </c>
      <c r="F778" s="39"/>
      <c r="G778" s="39">
        <f>Source!AT280</f>
        <v>74</v>
      </c>
      <c r="H778" s="41"/>
      <c r="I778" s="40"/>
      <c r="J778" s="41"/>
      <c r="K778" s="40"/>
      <c r="L778" s="41">
        <f>SUM(AZ772:AZ780)</f>
        <v>7030.46</v>
      </c>
    </row>
    <row r="779" spans="1:82" ht="14.25" x14ac:dyDescent="0.2">
      <c r="A779" s="44"/>
      <c r="B779" s="44" t="s">
        <v>195</v>
      </c>
      <c r="C779" s="44" t="s">
        <v>602</v>
      </c>
      <c r="D779" s="45" t="s">
        <v>414</v>
      </c>
      <c r="E779" s="46">
        <f>Source!CA280</f>
        <v>36</v>
      </c>
      <c r="F779" s="46"/>
      <c r="G779" s="46">
        <f>Source!AU280</f>
        <v>36</v>
      </c>
      <c r="H779" s="47"/>
      <c r="I779" s="48"/>
      <c r="J779" s="47"/>
      <c r="K779" s="48"/>
      <c r="L779" s="47">
        <f>SUM(BA772:BA780)</f>
        <v>3420.22</v>
      </c>
    </row>
    <row r="780" spans="1:82" ht="15" x14ac:dyDescent="0.2">
      <c r="C780" s="82" t="s">
        <v>550</v>
      </c>
      <c r="D780" s="82"/>
      <c r="E780" s="82"/>
      <c r="F780" s="82"/>
      <c r="G780" s="82"/>
      <c r="H780" s="82"/>
      <c r="I780" s="83">
        <f>K780/E772</f>
        <v>2216.8111111111111</v>
      </c>
      <c r="J780" s="83"/>
      <c r="K780" s="83">
        <f>L773+L778+L779</f>
        <v>19951.3</v>
      </c>
      <c r="L780" s="83"/>
      <c r="AD780">
        <f>ROUND((Source!AT280/100)*((ROUND(SUMIF(SmtRes!AQ203:'SmtRes'!AQ204,"=1",SmtRes!AD203:'SmtRes'!AD204)*Source!I280, 2)+ROUND(SUMIF(SmtRes!AQ203:'SmtRes'!AQ204,"=1",SmtRes!AC203:'SmtRes'!AC204)*Source!I280, 2))), 2)</f>
        <v>8679.58</v>
      </c>
      <c r="AE780">
        <f>ROUND((Source!AU280/100)*((ROUND(SUMIF(SmtRes!AQ203:'SmtRes'!AQ204,"=1",SmtRes!AD203:'SmtRes'!AD204)*Source!I280, 2)+ROUND(SUMIF(SmtRes!AQ203:'SmtRes'!AQ204,"=1",SmtRes!AC203:'SmtRes'!AC204)*Source!I280, 2))), 2)</f>
        <v>4222.5</v>
      </c>
      <c r="AN780" s="49">
        <f>L773+L778+L779</f>
        <v>19951.3</v>
      </c>
      <c r="AO780">
        <f>0</f>
        <v>0</v>
      </c>
      <c r="AQ780" t="s">
        <v>551</v>
      </c>
      <c r="AR780" s="49">
        <f>L773</f>
        <v>9500.619999999999</v>
      </c>
      <c r="AT780">
        <f>0</f>
        <v>0</v>
      </c>
      <c r="AV780" t="s">
        <v>551</v>
      </c>
      <c r="AW780">
        <f>0</f>
        <v>0</v>
      </c>
      <c r="AZ780">
        <f>Source!X280</f>
        <v>7030.46</v>
      </c>
      <c r="BA780">
        <f>Source!Y280</f>
        <v>3420.22</v>
      </c>
      <c r="BR780" s="49">
        <f>K780</f>
        <v>19951.3</v>
      </c>
      <c r="BU780">
        <f>ROUND(K780*80/100, 2)</f>
        <v>15961.04</v>
      </c>
      <c r="BV780" s="49">
        <f>K780-BU780</f>
        <v>3990.2599999999984</v>
      </c>
      <c r="CB780">
        <f>Source!BM280</f>
        <v>200001</v>
      </c>
      <c r="CC780" t="str">
        <f>Source!E280</f>
        <v>44</v>
      </c>
      <c r="CD780">
        <v>4</v>
      </c>
    </row>
    <row r="781" spans="1:82" ht="42.75" x14ac:dyDescent="0.2">
      <c r="A781" s="35" t="s">
        <v>267</v>
      </c>
      <c r="B781" s="37" t="s">
        <v>620</v>
      </c>
      <c r="C781" s="37" t="str">
        <f>Source!G281</f>
        <v>Проверка наличия цепи между заземлителями и заземленными элементами</v>
      </c>
      <c r="D781" s="38" t="str">
        <f>Source!H281</f>
        <v>100 измерений</v>
      </c>
      <c r="E781" s="39">
        <f>Source!K281</f>
        <v>0.09</v>
      </c>
      <c r="F781" s="39"/>
      <c r="G781" s="39">
        <f>Source!I281</f>
        <v>0.09</v>
      </c>
      <c r="H781" s="41"/>
      <c r="I781" s="40"/>
      <c r="J781" s="41"/>
      <c r="K781" s="40"/>
      <c r="L781" s="41"/>
    </row>
    <row r="782" spans="1:82" x14ac:dyDescent="0.2">
      <c r="C782" s="53" t="str">
        <f>"Объем: "&amp;Source!I281&amp;"=9/"&amp;"100"</f>
        <v>Объем: 0,09=9/100</v>
      </c>
    </row>
    <row r="783" spans="1:82" ht="15" x14ac:dyDescent="0.2">
      <c r="A783" s="36"/>
      <c r="B783" s="39">
        <v>1</v>
      </c>
      <c r="C783" s="36" t="s">
        <v>540</v>
      </c>
      <c r="D783" s="38" t="s">
        <v>362</v>
      </c>
      <c r="E783" s="42"/>
      <c r="F783" s="39"/>
      <c r="G783" s="42">
        <f>Source!U281</f>
        <v>1.1664000000000001</v>
      </c>
      <c r="H783" s="39"/>
      <c r="I783" s="39"/>
      <c r="J783" s="39"/>
      <c r="K783" s="39"/>
      <c r="L783" s="43">
        <f>SUM(L784:L785)-SUMIF(CE784:CE785, 1, L784:L785)</f>
        <v>760.05</v>
      </c>
    </row>
    <row r="784" spans="1:82" ht="14.25" x14ac:dyDescent="0.2">
      <c r="A784" s="37"/>
      <c r="B784" s="37" t="s">
        <v>478</v>
      </c>
      <c r="C784" s="37" t="s">
        <v>479</v>
      </c>
      <c r="D784" s="38" t="s">
        <v>480</v>
      </c>
      <c r="E784" s="39">
        <v>6.48</v>
      </c>
      <c r="F784" s="39"/>
      <c r="G784" s="39">
        <f>SmtRes!CX205</f>
        <v>0.58320000000000005</v>
      </c>
      <c r="H784" s="41"/>
      <c r="I784" s="40"/>
      <c r="J784" s="41">
        <f>SmtRes!CZ205</f>
        <v>658.94</v>
      </c>
      <c r="K784" s="40"/>
      <c r="L784" s="41">
        <f>SmtRes!DI205</f>
        <v>384.29</v>
      </c>
    </row>
    <row r="785" spans="1:82" ht="14.25" x14ac:dyDescent="0.2">
      <c r="A785" s="37"/>
      <c r="B785" s="37" t="s">
        <v>481</v>
      </c>
      <c r="C785" s="44" t="s">
        <v>482</v>
      </c>
      <c r="D785" s="45" t="s">
        <v>480</v>
      </c>
      <c r="E785" s="46">
        <v>6.48</v>
      </c>
      <c r="F785" s="46"/>
      <c r="G785" s="46">
        <f>SmtRes!CX206</f>
        <v>0.58320000000000005</v>
      </c>
      <c r="H785" s="47"/>
      <c r="I785" s="48"/>
      <c r="J785" s="47">
        <f>SmtRes!CZ206</f>
        <v>644.29999999999995</v>
      </c>
      <c r="K785" s="48"/>
      <c r="L785" s="47">
        <f>SmtRes!DI206</f>
        <v>375.76</v>
      </c>
    </row>
    <row r="786" spans="1:82" ht="15" x14ac:dyDescent="0.2">
      <c r="A786" s="37"/>
      <c r="B786" s="37"/>
      <c r="C786" s="50" t="s">
        <v>546</v>
      </c>
      <c r="D786" s="38"/>
      <c r="E786" s="39"/>
      <c r="F786" s="39"/>
      <c r="G786" s="39"/>
      <c r="H786" s="41"/>
      <c r="I786" s="40"/>
      <c r="J786" s="41"/>
      <c r="K786" s="40"/>
      <c r="L786" s="41">
        <f>L783</f>
        <v>760.05</v>
      </c>
    </row>
    <row r="787" spans="1:82" ht="14.25" x14ac:dyDescent="0.2">
      <c r="A787" s="37"/>
      <c r="B787" s="37"/>
      <c r="C787" s="37" t="s">
        <v>547</v>
      </c>
      <c r="D787" s="38"/>
      <c r="E787" s="39"/>
      <c r="F787" s="39"/>
      <c r="G787" s="39"/>
      <c r="H787" s="41"/>
      <c r="I787" s="40"/>
      <c r="J787" s="41"/>
      <c r="K787" s="40"/>
      <c r="L787" s="41">
        <f>SUM(AR781:AR790)+SUM(AS781:AS790)+SUM(AT781:AT790)+SUM(AU781:AU790)+SUM(AV781:AV790)</f>
        <v>760.05</v>
      </c>
    </row>
    <row r="788" spans="1:82" ht="14.25" x14ac:dyDescent="0.2">
      <c r="A788" s="37"/>
      <c r="B788" s="37" t="s">
        <v>194</v>
      </c>
      <c r="C788" s="37" t="s">
        <v>601</v>
      </c>
      <c r="D788" s="38" t="s">
        <v>414</v>
      </c>
      <c r="E788" s="39">
        <f>Source!BZ281</f>
        <v>74</v>
      </c>
      <c r="F788" s="39"/>
      <c r="G788" s="39">
        <f>Source!AT281</f>
        <v>74</v>
      </c>
      <c r="H788" s="41"/>
      <c r="I788" s="40"/>
      <c r="J788" s="41"/>
      <c r="K788" s="40"/>
      <c r="L788" s="41">
        <f>SUM(AZ781:AZ790)</f>
        <v>562.44000000000005</v>
      </c>
    </row>
    <row r="789" spans="1:82" ht="14.25" x14ac:dyDescent="0.2">
      <c r="A789" s="44"/>
      <c r="B789" s="44" t="s">
        <v>195</v>
      </c>
      <c r="C789" s="44" t="s">
        <v>602</v>
      </c>
      <c r="D789" s="45" t="s">
        <v>414</v>
      </c>
      <c r="E789" s="46">
        <f>Source!CA281</f>
        <v>36</v>
      </c>
      <c r="F789" s="46"/>
      <c r="G789" s="46">
        <f>Source!AU281</f>
        <v>36</v>
      </c>
      <c r="H789" s="47"/>
      <c r="I789" s="48"/>
      <c r="J789" s="47"/>
      <c r="K789" s="48"/>
      <c r="L789" s="47">
        <f>SUM(BA781:BA790)</f>
        <v>273.62</v>
      </c>
    </row>
    <row r="790" spans="1:82" ht="15" x14ac:dyDescent="0.2">
      <c r="C790" s="82" t="s">
        <v>550</v>
      </c>
      <c r="D790" s="82"/>
      <c r="E790" s="82"/>
      <c r="F790" s="82"/>
      <c r="G790" s="82"/>
      <c r="H790" s="82"/>
      <c r="I790" s="83">
        <f>K790/E781</f>
        <v>17734.555555555558</v>
      </c>
      <c r="J790" s="83"/>
      <c r="K790" s="83">
        <f>L783+L788+L789</f>
        <v>1596.1100000000001</v>
      </c>
      <c r="L790" s="83"/>
      <c r="AD790">
        <f>ROUND((Source!AT281/100)*((ROUND(SUMIF(SmtRes!AQ205:'SmtRes'!AQ206,"=1",SmtRes!AD205:'SmtRes'!AD206)*Source!I281, 2)+ROUND(SUMIF(SmtRes!AQ205:'SmtRes'!AQ206,"=1",SmtRes!AC205:'SmtRes'!AC206)*Source!I281, 2))), 2)</f>
        <v>86.79</v>
      </c>
      <c r="AE790">
        <f>ROUND((Source!AU281/100)*((ROUND(SUMIF(SmtRes!AQ205:'SmtRes'!AQ206,"=1",SmtRes!AD205:'SmtRes'!AD206)*Source!I281, 2)+ROUND(SUMIF(SmtRes!AQ205:'SmtRes'!AQ206,"=1",SmtRes!AC205:'SmtRes'!AC206)*Source!I281, 2))), 2)</f>
        <v>42.22</v>
      </c>
      <c r="AN790" s="49">
        <f>L783+L788+L789</f>
        <v>1596.1100000000001</v>
      </c>
      <c r="AO790">
        <f>0</f>
        <v>0</v>
      </c>
      <c r="AQ790" t="s">
        <v>551</v>
      </c>
      <c r="AR790" s="49">
        <f>L783</f>
        <v>760.05</v>
      </c>
      <c r="AT790">
        <f>0</f>
        <v>0</v>
      </c>
      <c r="AV790" t="s">
        <v>551</v>
      </c>
      <c r="AW790">
        <f>0</f>
        <v>0</v>
      </c>
      <c r="AZ790">
        <f>Source!X281</f>
        <v>562.44000000000005</v>
      </c>
      <c r="BA790">
        <f>Source!Y281</f>
        <v>273.62</v>
      </c>
      <c r="BR790" s="49">
        <f>K790</f>
        <v>1596.1100000000001</v>
      </c>
      <c r="BU790">
        <f>ROUND(K790*80/100, 2)</f>
        <v>1276.8900000000001</v>
      </c>
      <c r="BV790" s="49">
        <f>K790-BU790</f>
        <v>319.22000000000003</v>
      </c>
      <c r="CB790">
        <f>Source!BM281</f>
        <v>200001</v>
      </c>
      <c r="CC790" t="str">
        <f>Source!E281</f>
        <v>45</v>
      </c>
      <c r="CD790">
        <v>4</v>
      </c>
    </row>
    <row r="791" spans="1:82" ht="28.5" x14ac:dyDescent="0.2">
      <c r="A791" s="35" t="s">
        <v>272</v>
      </c>
      <c r="B791" s="37" t="s">
        <v>621</v>
      </c>
      <c r="C791" s="37" t="str">
        <f>Source!G282</f>
        <v>Определение удельного сопротивления грунта</v>
      </c>
      <c r="D791" s="38" t="str">
        <f>Source!H282</f>
        <v>измерение</v>
      </c>
      <c r="E791" s="39">
        <f>Source!K282</f>
        <v>9</v>
      </c>
      <c r="F791" s="39"/>
      <c r="G791" s="39">
        <f>Source!I282</f>
        <v>9</v>
      </c>
      <c r="H791" s="41"/>
      <c r="I791" s="40"/>
      <c r="J791" s="41"/>
      <c r="K791" s="40"/>
      <c r="L791" s="41"/>
    </row>
    <row r="792" spans="1:82" ht="15" x14ac:dyDescent="0.2">
      <c r="A792" s="36"/>
      <c r="B792" s="39">
        <v>1</v>
      </c>
      <c r="C792" s="36" t="s">
        <v>540</v>
      </c>
      <c r="D792" s="38" t="s">
        <v>362</v>
      </c>
      <c r="E792" s="42"/>
      <c r="F792" s="39"/>
      <c r="G792" s="42">
        <f>Source!U282</f>
        <v>29.16</v>
      </c>
      <c r="H792" s="39"/>
      <c r="I792" s="39"/>
      <c r="J792" s="39"/>
      <c r="K792" s="39"/>
      <c r="L792" s="43">
        <f>SUM(L793:L794)-SUMIF(CE793:CE794, 1, L793:L794)</f>
        <v>19001.239999999998</v>
      </c>
    </row>
    <row r="793" spans="1:82" ht="14.25" x14ac:dyDescent="0.2">
      <c r="A793" s="37"/>
      <c r="B793" s="37" t="s">
        <v>478</v>
      </c>
      <c r="C793" s="37" t="s">
        <v>479</v>
      </c>
      <c r="D793" s="38" t="s">
        <v>480</v>
      </c>
      <c r="E793" s="39">
        <v>1.62</v>
      </c>
      <c r="F793" s="39"/>
      <c r="G793" s="39">
        <f>SmtRes!CX207</f>
        <v>14.58</v>
      </c>
      <c r="H793" s="41"/>
      <c r="I793" s="40"/>
      <c r="J793" s="41">
        <f>SmtRes!CZ207</f>
        <v>658.94</v>
      </c>
      <c r="K793" s="40"/>
      <c r="L793" s="41">
        <f>SmtRes!DI207</f>
        <v>9607.35</v>
      </c>
    </row>
    <row r="794" spans="1:82" ht="14.25" x14ac:dyDescent="0.2">
      <c r="A794" s="37"/>
      <c r="B794" s="37" t="s">
        <v>481</v>
      </c>
      <c r="C794" s="44" t="s">
        <v>482</v>
      </c>
      <c r="D794" s="45" t="s">
        <v>480</v>
      </c>
      <c r="E794" s="46">
        <v>1.62</v>
      </c>
      <c r="F794" s="46"/>
      <c r="G794" s="46">
        <f>SmtRes!CX208</f>
        <v>14.58</v>
      </c>
      <c r="H794" s="47"/>
      <c r="I794" s="48"/>
      <c r="J794" s="47">
        <f>SmtRes!CZ208</f>
        <v>644.29999999999995</v>
      </c>
      <c r="K794" s="48"/>
      <c r="L794" s="47">
        <f>SmtRes!DI208</f>
        <v>9393.89</v>
      </c>
    </row>
    <row r="795" spans="1:82" ht="15" x14ac:dyDescent="0.2">
      <c r="A795" s="37"/>
      <c r="B795" s="37"/>
      <c r="C795" s="50" t="s">
        <v>546</v>
      </c>
      <c r="D795" s="38"/>
      <c r="E795" s="39"/>
      <c r="F795" s="39"/>
      <c r="G795" s="39"/>
      <c r="H795" s="41"/>
      <c r="I795" s="40"/>
      <c r="J795" s="41"/>
      <c r="K795" s="40"/>
      <c r="L795" s="41">
        <f>L792</f>
        <v>19001.239999999998</v>
      </c>
    </row>
    <row r="796" spans="1:82" ht="14.25" x14ac:dyDescent="0.2">
      <c r="A796" s="37"/>
      <c r="B796" s="37"/>
      <c r="C796" s="37" t="s">
        <v>547</v>
      </c>
      <c r="D796" s="38"/>
      <c r="E796" s="39"/>
      <c r="F796" s="39"/>
      <c r="G796" s="39"/>
      <c r="H796" s="41"/>
      <c r="I796" s="40"/>
      <c r="J796" s="41"/>
      <c r="K796" s="40"/>
      <c r="L796" s="41">
        <f>SUM(AR791:AR799)+SUM(AS791:AS799)+SUM(AT791:AT799)+SUM(AU791:AU799)+SUM(AV791:AV799)</f>
        <v>19001.239999999998</v>
      </c>
    </row>
    <row r="797" spans="1:82" ht="14.25" x14ac:dyDescent="0.2">
      <c r="A797" s="37"/>
      <c r="B797" s="37" t="s">
        <v>194</v>
      </c>
      <c r="C797" s="37" t="s">
        <v>601</v>
      </c>
      <c r="D797" s="38" t="s">
        <v>414</v>
      </c>
      <c r="E797" s="39">
        <f>Source!BZ282</f>
        <v>74</v>
      </c>
      <c r="F797" s="39"/>
      <c r="G797" s="39">
        <f>Source!AT282</f>
        <v>74</v>
      </c>
      <c r="H797" s="41"/>
      <c r="I797" s="40"/>
      <c r="J797" s="41"/>
      <c r="K797" s="40"/>
      <c r="L797" s="41">
        <f>SUM(AZ791:AZ799)</f>
        <v>14060.92</v>
      </c>
    </row>
    <row r="798" spans="1:82" ht="14.25" x14ac:dyDescent="0.2">
      <c r="A798" s="44"/>
      <c r="B798" s="44" t="s">
        <v>195</v>
      </c>
      <c r="C798" s="44" t="s">
        <v>602</v>
      </c>
      <c r="D798" s="45" t="s">
        <v>414</v>
      </c>
      <c r="E798" s="46">
        <f>Source!CA282</f>
        <v>36</v>
      </c>
      <c r="F798" s="46"/>
      <c r="G798" s="46">
        <f>Source!AU282</f>
        <v>36</v>
      </c>
      <c r="H798" s="47"/>
      <c r="I798" s="48"/>
      <c r="J798" s="47"/>
      <c r="K798" s="48"/>
      <c r="L798" s="47">
        <f>SUM(BA791:BA799)</f>
        <v>6840.45</v>
      </c>
    </row>
    <row r="799" spans="1:82" ht="15" x14ac:dyDescent="0.2">
      <c r="C799" s="82" t="s">
        <v>550</v>
      </c>
      <c r="D799" s="82"/>
      <c r="E799" s="82"/>
      <c r="F799" s="82"/>
      <c r="G799" s="82"/>
      <c r="H799" s="82"/>
      <c r="I799" s="83">
        <f>K799/E791</f>
        <v>4433.623333333333</v>
      </c>
      <c r="J799" s="83"/>
      <c r="K799" s="83">
        <f>L792+L797+L798</f>
        <v>39902.609999999993</v>
      </c>
      <c r="L799" s="83"/>
      <c r="AD799">
        <f>ROUND((Source!AT282/100)*((ROUND(SUMIF(SmtRes!AQ207:'SmtRes'!AQ208,"=1",SmtRes!AD207:'SmtRes'!AD208)*Source!I282, 2)+ROUND(SUMIF(SmtRes!AQ207:'SmtRes'!AQ208,"=1",SmtRes!AC207:'SmtRes'!AC208)*Source!I282, 2))), 2)</f>
        <v>8679.58</v>
      </c>
      <c r="AE799">
        <f>ROUND((Source!AU282/100)*((ROUND(SUMIF(SmtRes!AQ207:'SmtRes'!AQ208,"=1",SmtRes!AD207:'SmtRes'!AD208)*Source!I282, 2)+ROUND(SUMIF(SmtRes!AQ207:'SmtRes'!AQ208,"=1",SmtRes!AC207:'SmtRes'!AC208)*Source!I282, 2))), 2)</f>
        <v>4222.5</v>
      </c>
      <c r="AN799" s="49">
        <f>L792+L797+L798</f>
        <v>39902.609999999993</v>
      </c>
      <c r="AO799">
        <f>0</f>
        <v>0</v>
      </c>
      <c r="AQ799" t="s">
        <v>551</v>
      </c>
      <c r="AR799" s="49">
        <f>L792</f>
        <v>19001.239999999998</v>
      </c>
      <c r="AT799">
        <f>0</f>
        <v>0</v>
      </c>
      <c r="AV799" t="s">
        <v>551</v>
      </c>
      <c r="AW799">
        <f>0</f>
        <v>0</v>
      </c>
      <c r="AZ799">
        <f>Source!X282</f>
        <v>14060.92</v>
      </c>
      <c r="BA799">
        <f>Source!Y282</f>
        <v>6840.45</v>
      </c>
      <c r="BR799" s="49">
        <f>K799</f>
        <v>39902.609999999993</v>
      </c>
      <c r="BU799">
        <f>ROUND(K799*80/100, 2)</f>
        <v>31922.09</v>
      </c>
      <c r="BV799" s="49">
        <f>K799-BU799</f>
        <v>7980.5199999999932</v>
      </c>
      <c r="CB799">
        <f>Source!BM282</f>
        <v>200001</v>
      </c>
      <c r="CC799" t="str">
        <f>Source!E282</f>
        <v>46</v>
      </c>
      <c r="CD799">
        <v>4</v>
      </c>
    </row>
    <row r="801" spans="1:12" ht="15" x14ac:dyDescent="0.2">
      <c r="A801" s="54"/>
      <c r="B801" s="55"/>
      <c r="C801" s="80" t="s">
        <v>554</v>
      </c>
      <c r="D801" s="80"/>
      <c r="E801" s="80"/>
      <c r="F801" s="80"/>
      <c r="G801" s="80"/>
      <c r="H801" s="80"/>
      <c r="I801" s="43"/>
      <c r="J801" s="54"/>
      <c r="K801" s="56"/>
      <c r="L801" s="43">
        <f>L803+L804+L810+L814</f>
        <v>564179.84000000008</v>
      </c>
    </row>
    <row r="802" spans="1:12" ht="14.25" x14ac:dyDescent="0.2">
      <c r="A802" s="51"/>
      <c r="B802" s="53"/>
      <c r="C802" s="79" t="s">
        <v>555</v>
      </c>
      <c r="D802" s="75"/>
      <c r="E802" s="75"/>
      <c r="F802" s="75"/>
      <c r="G802" s="75"/>
      <c r="H802" s="75"/>
      <c r="I802" s="41"/>
      <c r="J802" s="51"/>
      <c r="K802" s="39"/>
      <c r="L802" s="41"/>
    </row>
    <row r="803" spans="1:12" ht="14.25" x14ac:dyDescent="0.2">
      <c r="A803" s="51"/>
      <c r="B803" s="53"/>
      <c r="C803" s="75" t="s">
        <v>556</v>
      </c>
      <c r="D803" s="75"/>
      <c r="E803" s="75"/>
      <c r="F803" s="75"/>
      <c r="G803" s="75"/>
      <c r="H803" s="75"/>
      <c r="I803" s="41"/>
      <c r="J803" s="51"/>
      <c r="K803" s="39"/>
      <c r="L803" s="41">
        <f>SUM(AR620:AR799)</f>
        <v>564179.84000000008</v>
      </c>
    </row>
    <row r="804" spans="1:12" ht="14.25" hidden="1" x14ac:dyDescent="0.2">
      <c r="A804" s="51"/>
      <c r="B804" s="53"/>
      <c r="C804" s="75" t="s">
        <v>557</v>
      </c>
      <c r="D804" s="75"/>
      <c r="E804" s="75"/>
      <c r="F804" s="75"/>
      <c r="G804" s="75"/>
      <c r="H804" s="75"/>
      <c r="I804" s="41"/>
      <c r="J804" s="51"/>
      <c r="K804" s="39"/>
      <c r="L804" s="41">
        <f>L806+L809+L808</f>
        <v>0</v>
      </c>
    </row>
    <row r="805" spans="1:12" ht="14.25" hidden="1" x14ac:dyDescent="0.2">
      <c r="A805" s="51"/>
      <c r="B805" s="53"/>
      <c r="C805" s="79" t="s">
        <v>558</v>
      </c>
      <c r="D805" s="75"/>
      <c r="E805" s="75"/>
      <c r="F805" s="75"/>
      <c r="G805" s="75"/>
      <c r="H805" s="75"/>
      <c r="I805" s="41"/>
      <c r="J805" s="51"/>
      <c r="K805" s="39"/>
      <c r="L805" s="41"/>
    </row>
    <row r="806" spans="1:12" ht="14.25" hidden="1" x14ac:dyDescent="0.2">
      <c r="A806" s="51"/>
      <c r="B806" s="53"/>
      <c r="C806" s="75" t="s">
        <v>557</v>
      </c>
      <c r="D806" s="75"/>
      <c r="E806" s="75"/>
      <c r="F806" s="75"/>
      <c r="G806" s="75"/>
      <c r="H806" s="75"/>
      <c r="I806" s="41"/>
      <c r="J806" s="51"/>
      <c r="K806" s="39"/>
      <c r="L806" s="41">
        <f>SUM(AO620:AO799)</f>
        <v>0</v>
      </c>
    </row>
    <row r="807" spans="1:12" ht="14.25" hidden="1" x14ac:dyDescent="0.2">
      <c r="A807" s="51"/>
      <c r="B807" s="53"/>
      <c r="C807" s="79" t="s">
        <v>559</v>
      </c>
      <c r="D807" s="75"/>
      <c r="E807" s="75"/>
      <c r="F807" s="75"/>
      <c r="G807" s="75"/>
      <c r="H807" s="75"/>
      <c r="I807" s="41"/>
      <c r="J807" s="51"/>
      <c r="K807" s="39"/>
      <c r="L807" s="41"/>
    </row>
    <row r="808" spans="1:12" ht="14.25" hidden="1" x14ac:dyDescent="0.2">
      <c r="A808" s="51"/>
      <c r="B808" s="53"/>
      <c r="C808" s="75" t="s">
        <v>579</v>
      </c>
      <c r="D808" s="75"/>
      <c r="E808" s="75"/>
      <c r="F808" s="75"/>
      <c r="G808" s="75"/>
      <c r="H808" s="75"/>
      <c r="I808" s="41"/>
      <c r="J808" s="51"/>
      <c r="K808" s="39"/>
      <c r="L808" s="41">
        <f>SUM(AT620:AT799)</f>
        <v>0</v>
      </c>
    </row>
    <row r="809" spans="1:12" ht="14.25" hidden="1" x14ac:dyDescent="0.2">
      <c r="A809" s="51"/>
      <c r="B809" s="53"/>
      <c r="C809" s="75" t="s">
        <v>560</v>
      </c>
      <c r="D809" s="75"/>
      <c r="E809" s="75"/>
      <c r="F809" s="75"/>
      <c r="G809" s="75"/>
      <c r="H809" s="75"/>
      <c r="I809" s="41"/>
      <c r="J809" s="51"/>
      <c r="K809" s="39"/>
      <c r="L809" s="41">
        <f>SUM(AV620:AV799)</f>
        <v>0</v>
      </c>
    </row>
    <row r="810" spans="1:12" ht="14.25" hidden="1" x14ac:dyDescent="0.2">
      <c r="A810" s="51"/>
      <c r="B810" s="53"/>
      <c r="C810" s="75" t="s">
        <v>561</v>
      </c>
      <c r="D810" s="75"/>
      <c r="E810" s="75"/>
      <c r="F810" s="75"/>
      <c r="G810" s="75"/>
      <c r="H810" s="75"/>
      <c r="I810" s="41"/>
      <c r="J810" s="51"/>
      <c r="K810" s="39"/>
      <c r="L810" s="41">
        <f>L812+L813</f>
        <v>0</v>
      </c>
    </row>
    <row r="811" spans="1:12" ht="14.25" hidden="1" x14ac:dyDescent="0.2">
      <c r="A811" s="51"/>
      <c r="B811" s="53"/>
      <c r="C811" s="79" t="s">
        <v>558</v>
      </c>
      <c r="D811" s="75"/>
      <c r="E811" s="75"/>
      <c r="F811" s="75"/>
      <c r="G811" s="75"/>
      <c r="H811" s="75"/>
      <c r="I811" s="41"/>
      <c r="J811" s="51"/>
      <c r="K811" s="39"/>
      <c r="L811" s="41"/>
    </row>
    <row r="812" spans="1:12" ht="14.25" hidden="1" x14ac:dyDescent="0.2">
      <c r="A812" s="51"/>
      <c r="B812" s="53"/>
      <c r="C812" s="75" t="s">
        <v>562</v>
      </c>
      <c r="D812" s="75"/>
      <c r="E812" s="75"/>
      <c r="F812" s="75"/>
      <c r="G812" s="75"/>
      <c r="H812" s="75"/>
      <c r="I812" s="41"/>
      <c r="J812" s="51"/>
      <c r="K812" s="39"/>
      <c r="L812" s="41">
        <f>SUM(AW620:AW799)-SUM(BK620:BK799)</f>
        <v>0</v>
      </c>
    </row>
    <row r="813" spans="1:12" ht="14.25" hidden="1" x14ac:dyDescent="0.2">
      <c r="A813" s="51"/>
      <c r="B813" s="53"/>
      <c r="C813" s="75" t="s">
        <v>563</v>
      </c>
      <c r="D813" s="75"/>
      <c r="E813" s="75"/>
      <c r="F813" s="75"/>
      <c r="G813" s="75"/>
      <c r="H813" s="75"/>
      <c r="I813" s="41"/>
      <c r="J813" s="51"/>
      <c r="K813" s="39"/>
      <c r="L813" s="41">
        <f>SUM(BC620:BC799)</f>
        <v>0</v>
      </c>
    </row>
    <row r="814" spans="1:12" ht="14.25" hidden="1" x14ac:dyDescent="0.2">
      <c r="A814" s="51"/>
      <c r="B814" s="53"/>
      <c r="C814" s="75" t="s">
        <v>564</v>
      </c>
      <c r="D814" s="75"/>
      <c r="E814" s="75"/>
      <c r="F814" s="75"/>
      <c r="G814" s="75"/>
      <c r="H814" s="75"/>
      <c r="I814" s="41"/>
      <c r="J814" s="51"/>
      <c r="K814" s="39"/>
      <c r="L814" s="41">
        <f>SUM(BB620:BB799)</f>
        <v>0</v>
      </c>
    </row>
    <row r="815" spans="1:12" ht="14.25" x14ac:dyDescent="0.2">
      <c r="A815" s="51"/>
      <c r="B815" s="53"/>
      <c r="C815" s="75" t="s">
        <v>565</v>
      </c>
      <c r="D815" s="75"/>
      <c r="E815" s="75"/>
      <c r="F815" s="75"/>
      <c r="G815" s="75"/>
      <c r="H815" s="75"/>
      <c r="I815" s="41"/>
      <c r="J815" s="51"/>
      <c r="K815" s="39"/>
      <c r="L815" s="41">
        <f>SUM(AR620:AR799)+SUM(AT620:AT799)+SUM(AV620:AV799)</f>
        <v>564179.84000000008</v>
      </c>
    </row>
    <row r="816" spans="1:12" ht="14.25" x14ac:dyDescent="0.2">
      <c r="A816" s="51"/>
      <c r="B816" s="53"/>
      <c r="C816" s="75" t="s">
        <v>566</v>
      </c>
      <c r="D816" s="75"/>
      <c r="E816" s="75"/>
      <c r="F816" s="75"/>
      <c r="G816" s="75"/>
      <c r="H816" s="75"/>
      <c r="I816" s="41"/>
      <c r="J816" s="51"/>
      <c r="K816" s="39"/>
      <c r="L816" s="41">
        <f>SUM(AZ620:AZ799)</f>
        <v>417493.11</v>
      </c>
    </row>
    <row r="817" spans="1:12" ht="14.25" x14ac:dyDescent="0.2">
      <c r="A817" s="51"/>
      <c r="B817" s="53"/>
      <c r="C817" s="75" t="s">
        <v>567</v>
      </c>
      <c r="D817" s="75"/>
      <c r="E817" s="75"/>
      <c r="F817" s="75"/>
      <c r="G817" s="75"/>
      <c r="H817" s="75"/>
      <c r="I817" s="41"/>
      <c r="J817" s="51"/>
      <c r="K817" s="39"/>
      <c r="L817" s="41">
        <f>SUM(BA620:BA799)</f>
        <v>203104.75000000003</v>
      </c>
    </row>
    <row r="818" spans="1:12" ht="14.25" hidden="1" x14ac:dyDescent="0.2">
      <c r="A818" s="51"/>
      <c r="B818" s="53"/>
      <c r="C818" s="75" t="s">
        <v>568</v>
      </c>
      <c r="D818" s="75"/>
      <c r="E818" s="75"/>
      <c r="F818" s="75"/>
      <c r="G818" s="75"/>
      <c r="H818" s="75"/>
      <c r="I818" s="41"/>
      <c r="J818" s="51"/>
      <c r="K818" s="39"/>
      <c r="L818" s="41">
        <f>L820+L821</f>
        <v>0</v>
      </c>
    </row>
    <row r="819" spans="1:12" ht="14.25" hidden="1" x14ac:dyDescent="0.2">
      <c r="A819" s="51"/>
      <c r="B819" s="53"/>
      <c r="C819" s="79" t="s">
        <v>555</v>
      </c>
      <c r="D819" s="75"/>
      <c r="E819" s="75"/>
      <c r="F819" s="75"/>
      <c r="G819" s="75"/>
      <c r="H819" s="75"/>
      <c r="I819" s="41"/>
      <c r="J819" s="51"/>
      <c r="K819" s="39"/>
      <c r="L819" s="41"/>
    </row>
    <row r="820" spans="1:12" ht="14.25" hidden="1" x14ac:dyDescent="0.2">
      <c r="A820" s="51"/>
      <c r="B820" s="53"/>
      <c r="C820" s="75" t="s">
        <v>569</v>
      </c>
      <c r="D820" s="75"/>
      <c r="E820" s="75"/>
      <c r="F820" s="75"/>
      <c r="G820" s="75"/>
      <c r="H820" s="75"/>
      <c r="I820" s="41"/>
      <c r="J820" s="51"/>
      <c r="K820" s="39"/>
      <c r="L820" s="41">
        <f>SUM(BK620:BK799)</f>
        <v>0</v>
      </c>
    </row>
    <row r="821" spans="1:12" ht="14.25" hidden="1" x14ac:dyDescent="0.2">
      <c r="A821" s="51"/>
      <c r="B821" s="53"/>
      <c r="C821" s="75" t="s">
        <v>570</v>
      </c>
      <c r="D821" s="75"/>
      <c r="E821" s="75"/>
      <c r="F821" s="75"/>
      <c r="G821" s="75"/>
      <c r="H821" s="75"/>
      <c r="I821" s="41"/>
      <c r="J821" s="51"/>
      <c r="K821" s="39"/>
      <c r="L821" s="41">
        <f>SUM(BD620:BD799)</f>
        <v>0</v>
      </c>
    </row>
    <row r="822" spans="1:12" ht="14.25" hidden="1" x14ac:dyDescent="0.2">
      <c r="A822" s="51"/>
      <c r="B822" s="53"/>
      <c r="C822" s="75" t="s">
        <v>571</v>
      </c>
      <c r="D822" s="75"/>
      <c r="E822" s="75"/>
      <c r="F822" s="75"/>
      <c r="G822" s="75"/>
      <c r="H822" s="75"/>
      <c r="I822" s="41"/>
      <c r="J822" s="51"/>
      <c r="K822" s="39"/>
      <c r="L822" s="41"/>
    </row>
    <row r="823" spans="1:12" ht="14.25" hidden="1" x14ac:dyDescent="0.2">
      <c r="A823" s="51"/>
      <c r="B823" s="53"/>
      <c r="C823" s="75" t="s">
        <v>572</v>
      </c>
      <c r="D823" s="75"/>
      <c r="E823" s="75"/>
      <c r="F823" s="75"/>
      <c r="G823" s="75"/>
      <c r="H823" s="75"/>
      <c r="I823" s="41"/>
      <c r="J823" s="51"/>
      <c r="K823" s="39"/>
      <c r="L823" s="41">
        <f>SUM(BO620:BO799)</f>
        <v>0</v>
      </c>
    </row>
    <row r="824" spans="1:12" ht="15" x14ac:dyDescent="0.2">
      <c r="A824" s="54"/>
      <c r="B824" s="55"/>
      <c r="C824" s="80" t="s">
        <v>573</v>
      </c>
      <c r="D824" s="80"/>
      <c r="E824" s="80"/>
      <c r="F824" s="80"/>
      <c r="G824" s="80"/>
      <c r="H824" s="80"/>
      <c r="I824" s="43"/>
      <c r="J824" s="54"/>
      <c r="K824" s="56"/>
      <c r="L824" s="43">
        <f>L801+L816+L817+L818+L822+L823</f>
        <v>1184777.7000000002</v>
      </c>
    </row>
    <row r="825" spans="1:12" ht="14.25" x14ac:dyDescent="0.2">
      <c r="A825" s="51"/>
      <c r="B825" s="53"/>
      <c r="C825" s="79" t="s">
        <v>574</v>
      </c>
      <c r="D825" s="75"/>
      <c r="E825" s="75"/>
      <c r="F825" s="75"/>
      <c r="G825" s="75"/>
      <c r="H825" s="75"/>
      <c r="I825" s="41"/>
      <c r="J825" s="51"/>
      <c r="K825" s="39"/>
      <c r="L825" s="41"/>
    </row>
    <row r="826" spans="1:12" ht="14.25" hidden="1" x14ac:dyDescent="0.2">
      <c r="A826" s="51"/>
      <c r="B826" s="53"/>
      <c r="C826" s="75" t="s">
        <v>575</v>
      </c>
      <c r="D826" s="75"/>
      <c r="E826" s="75"/>
      <c r="F826" s="75"/>
      <c r="G826" s="75"/>
      <c r="H826" s="75"/>
      <c r="I826" s="41"/>
      <c r="J826" s="51"/>
      <c r="K826" s="39"/>
      <c r="L826" s="41">
        <f>SUM(AX620:AX799)</f>
        <v>0</v>
      </c>
    </row>
    <row r="827" spans="1:12" ht="14.25" hidden="1" x14ac:dyDescent="0.2">
      <c r="A827" s="51"/>
      <c r="B827" s="53"/>
      <c r="C827" s="75" t="s">
        <v>576</v>
      </c>
      <c r="D827" s="75"/>
      <c r="E827" s="75"/>
      <c r="F827" s="75"/>
      <c r="G827" s="75"/>
      <c r="H827" s="75"/>
      <c r="I827" s="41"/>
      <c r="J827" s="51"/>
      <c r="K827" s="39"/>
      <c r="L827" s="41">
        <f>SUM(AY620:AY799)</f>
        <v>0</v>
      </c>
    </row>
    <row r="828" spans="1:12" ht="14.25" x14ac:dyDescent="0.2">
      <c r="A828" s="51"/>
      <c r="B828" s="53"/>
      <c r="C828" s="75" t="s">
        <v>577</v>
      </c>
      <c r="D828" s="75"/>
      <c r="E828" s="75"/>
      <c r="F828" s="76"/>
      <c r="G828" s="42">
        <f>Source!F306</f>
        <v>886.02639999999997</v>
      </c>
      <c r="H828" s="51"/>
      <c r="I828" s="51"/>
      <c r="J828" s="51"/>
      <c r="K828" s="51"/>
      <c r="L828" s="51"/>
    </row>
    <row r="829" spans="1:12" ht="14.25" hidden="1" customHeight="1" x14ac:dyDescent="0.2">
      <c r="A829" s="51"/>
      <c r="B829" s="53"/>
      <c r="C829" s="75" t="s">
        <v>578</v>
      </c>
      <c r="D829" s="75"/>
      <c r="E829" s="75"/>
      <c r="F829" s="76"/>
      <c r="G829" s="42">
        <f>Source!F307</f>
        <v>0</v>
      </c>
      <c r="H829" s="51"/>
      <c r="I829" s="51"/>
      <c r="J829" s="51"/>
      <c r="K829" s="51"/>
      <c r="L829" s="51"/>
    </row>
    <row r="831" spans="1:12" hidden="1" x14ac:dyDescent="0.2"/>
    <row r="832" spans="1:12" ht="15" hidden="1" x14ac:dyDescent="0.2">
      <c r="A832" s="59"/>
      <c r="B832" s="60"/>
      <c r="C832" s="81" t="s">
        <v>622</v>
      </c>
      <c r="D832" s="81"/>
      <c r="E832" s="81"/>
      <c r="F832" s="81"/>
      <c r="G832" s="81"/>
      <c r="H832" s="81"/>
      <c r="I832" s="52"/>
      <c r="J832" s="59"/>
      <c r="K832" s="61"/>
      <c r="L832" s="52"/>
    </row>
    <row r="833" spans="1:12" hidden="1" x14ac:dyDescent="0.2"/>
    <row r="834" spans="1:12" ht="15" hidden="1" x14ac:dyDescent="0.2">
      <c r="A834" s="54"/>
      <c r="B834" s="55"/>
      <c r="C834" s="80" t="s">
        <v>623</v>
      </c>
      <c r="D834" s="80"/>
      <c r="E834" s="80"/>
      <c r="F834" s="80"/>
      <c r="G834" s="80"/>
      <c r="H834" s="80"/>
      <c r="I834" s="43"/>
      <c r="J834" s="54"/>
      <c r="K834" s="56"/>
      <c r="L834" s="43">
        <f>L836+L851+L852</f>
        <v>24217.78</v>
      </c>
    </row>
    <row r="835" spans="1:12" ht="14.25" hidden="1" x14ac:dyDescent="0.2">
      <c r="A835" s="51"/>
      <c r="B835" s="53"/>
      <c r="C835" s="79" t="s">
        <v>555</v>
      </c>
      <c r="D835" s="75"/>
      <c r="E835" s="75"/>
      <c r="F835" s="75"/>
      <c r="G835" s="75"/>
      <c r="H835" s="75"/>
      <c r="I835" s="41"/>
      <c r="J835" s="51"/>
      <c r="K835" s="39"/>
      <c r="L835" s="41"/>
    </row>
    <row r="836" spans="1:12" ht="14.25" hidden="1" x14ac:dyDescent="0.2">
      <c r="A836" s="51"/>
      <c r="B836" s="53"/>
      <c r="C836" s="75" t="s">
        <v>624</v>
      </c>
      <c r="D836" s="75"/>
      <c r="E836" s="75"/>
      <c r="F836" s="75"/>
      <c r="G836" s="75"/>
      <c r="H836" s="75"/>
      <c r="I836" s="41"/>
      <c r="J836" s="51"/>
      <c r="K836" s="39"/>
      <c r="L836" s="41">
        <f>L838+L839+L845+L849</f>
        <v>17808.93</v>
      </c>
    </row>
    <row r="837" spans="1:12" ht="14.25" hidden="1" x14ac:dyDescent="0.2">
      <c r="A837" s="51"/>
      <c r="B837" s="53"/>
      <c r="C837" s="79" t="s">
        <v>555</v>
      </c>
      <c r="D837" s="75"/>
      <c r="E837" s="75"/>
      <c r="F837" s="75"/>
      <c r="G837" s="75"/>
      <c r="H837" s="75"/>
      <c r="I837" s="41"/>
      <c r="J837" s="51"/>
      <c r="K837" s="39"/>
      <c r="L837" s="41"/>
    </row>
    <row r="838" spans="1:12" ht="14.25" hidden="1" x14ac:dyDescent="0.2">
      <c r="A838" s="51"/>
      <c r="B838" s="53"/>
      <c r="C838" s="75" t="s">
        <v>625</v>
      </c>
      <c r="D838" s="75"/>
      <c r="E838" s="75"/>
      <c r="F838" s="75"/>
      <c r="G838" s="75"/>
      <c r="H838" s="75"/>
      <c r="I838" s="41"/>
      <c r="J838" s="51"/>
      <c r="K838" s="39"/>
      <c r="L838" s="41">
        <f>SUMIF(CD53:CD830, 1, AR53:AR830)</f>
        <v>4399.6000000000004</v>
      </c>
    </row>
    <row r="839" spans="1:12" ht="14.25" hidden="1" x14ac:dyDescent="0.2">
      <c r="A839" s="51"/>
      <c r="B839" s="53"/>
      <c r="C839" s="75" t="s">
        <v>557</v>
      </c>
      <c r="D839" s="75"/>
      <c r="E839" s="75"/>
      <c r="F839" s="75"/>
      <c r="G839" s="75"/>
      <c r="H839" s="75"/>
      <c r="I839" s="41"/>
      <c r="J839" s="51"/>
      <c r="K839" s="39"/>
      <c r="L839" s="41">
        <f>L841+L844+L843</f>
        <v>65.22</v>
      </c>
    </row>
    <row r="840" spans="1:12" ht="14.25" hidden="1" x14ac:dyDescent="0.2">
      <c r="A840" s="51"/>
      <c r="B840" s="53"/>
      <c r="C840" s="79" t="s">
        <v>558</v>
      </c>
      <c r="D840" s="75"/>
      <c r="E840" s="75"/>
      <c r="F840" s="75"/>
      <c r="G840" s="75"/>
      <c r="H840" s="75"/>
      <c r="I840" s="41"/>
      <c r="J840" s="51"/>
      <c r="K840" s="39"/>
      <c r="L840" s="41"/>
    </row>
    <row r="841" spans="1:12" ht="14.25" hidden="1" x14ac:dyDescent="0.2">
      <c r="A841" s="51"/>
      <c r="B841" s="53"/>
      <c r="C841" s="75" t="s">
        <v>557</v>
      </c>
      <c r="D841" s="75"/>
      <c r="E841" s="75"/>
      <c r="F841" s="75"/>
      <c r="G841" s="75"/>
      <c r="H841" s="75"/>
      <c r="I841" s="41"/>
      <c r="J841" s="51"/>
      <c r="K841" s="39"/>
      <c r="L841" s="41">
        <f>SUMIF(CD53:CD830, 1, AO53:AO830)</f>
        <v>44.92</v>
      </c>
    </row>
    <row r="842" spans="1:12" ht="14.25" hidden="1" x14ac:dyDescent="0.2">
      <c r="A842" s="51"/>
      <c r="B842" s="53"/>
      <c r="C842" s="79" t="s">
        <v>559</v>
      </c>
      <c r="D842" s="75"/>
      <c r="E842" s="75"/>
      <c r="F842" s="75"/>
      <c r="G842" s="75"/>
      <c r="H842" s="75"/>
      <c r="I842" s="41"/>
      <c r="J842" s="51"/>
      <c r="K842" s="39"/>
      <c r="L842" s="41"/>
    </row>
    <row r="843" spans="1:12" ht="14.25" hidden="1" x14ac:dyDescent="0.2">
      <c r="A843" s="51"/>
      <c r="B843" s="53"/>
      <c r="C843" s="75" t="s">
        <v>579</v>
      </c>
      <c r="D843" s="75"/>
      <c r="E843" s="75"/>
      <c r="F843" s="75"/>
      <c r="G843" s="75"/>
      <c r="H843" s="75"/>
      <c r="I843" s="41"/>
      <c r="J843" s="51"/>
      <c r="K843" s="39"/>
      <c r="L843" s="41">
        <f>SUMIF(CD53:CD830, 1, AT53:AT830)</f>
        <v>20.299999999999997</v>
      </c>
    </row>
    <row r="844" spans="1:12" ht="14.25" hidden="1" x14ac:dyDescent="0.2">
      <c r="A844" s="51"/>
      <c r="B844" s="53"/>
      <c r="C844" s="75" t="s">
        <v>560</v>
      </c>
      <c r="D844" s="75"/>
      <c r="E844" s="75"/>
      <c r="F844" s="75"/>
      <c r="G844" s="75"/>
      <c r="H844" s="75"/>
      <c r="I844" s="41"/>
      <c r="J844" s="51"/>
      <c r="K844" s="39"/>
      <c r="L844" s="41">
        <f>SUMIF(CD53:CD830, 1, AV53:AV830)</f>
        <v>0</v>
      </c>
    </row>
    <row r="845" spans="1:12" ht="14.25" hidden="1" x14ac:dyDescent="0.2">
      <c r="A845" s="51"/>
      <c r="B845" s="53"/>
      <c r="C845" s="75" t="s">
        <v>561</v>
      </c>
      <c r="D845" s="75"/>
      <c r="E845" s="75"/>
      <c r="F845" s="75"/>
      <c r="G845" s="75"/>
      <c r="H845" s="75"/>
      <c r="I845" s="41"/>
      <c r="J845" s="51"/>
      <c r="K845" s="39"/>
      <c r="L845" s="41">
        <f>L847+L848</f>
        <v>13344.11</v>
      </c>
    </row>
    <row r="846" spans="1:12" ht="14.25" hidden="1" x14ac:dyDescent="0.2">
      <c r="A846" s="51"/>
      <c r="B846" s="53"/>
      <c r="C846" s="79" t="s">
        <v>558</v>
      </c>
      <c r="D846" s="75"/>
      <c r="E846" s="75"/>
      <c r="F846" s="75"/>
      <c r="G846" s="75"/>
      <c r="H846" s="75"/>
      <c r="I846" s="41"/>
      <c r="J846" s="51"/>
      <c r="K846" s="39"/>
      <c r="L846" s="41"/>
    </row>
    <row r="847" spans="1:12" ht="14.25" hidden="1" x14ac:dyDescent="0.2">
      <c r="A847" s="51"/>
      <c r="B847" s="53"/>
      <c r="C847" s="75" t="s">
        <v>562</v>
      </c>
      <c r="D847" s="75"/>
      <c r="E847" s="75"/>
      <c r="F847" s="75"/>
      <c r="G847" s="75"/>
      <c r="H847" s="75"/>
      <c r="I847" s="41"/>
      <c r="J847" s="51"/>
      <c r="K847" s="39"/>
      <c r="L847" s="41">
        <f>SUMIF(CD53:CD830, 1, AW53:AW830)-SUMIF(CD53:CD830, 1, BK53:BK830)</f>
        <v>13344.11</v>
      </c>
    </row>
    <row r="848" spans="1:12" ht="14.25" hidden="1" x14ac:dyDescent="0.2">
      <c r="A848" s="51"/>
      <c r="B848" s="53"/>
      <c r="C848" s="75" t="s">
        <v>563</v>
      </c>
      <c r="D848" s="75"/>
      <c r="E848" s="75"/>
      <c r="F848" s="75"/>
      <c r="G848" s="75"/>
      <c r="H848" s="75"/>
      <c r="I848" s="41"/>
      <c r="J848" s="51"/>
      <c r="K848" s="39"/>
      <c r="L848" s="41">
        <f>SUMIF(CD53:CD830, 1, BC53:BC830)</f>
        <v>0</v>
      </c>
    </row>
    <row r="849" spans="1:12" ht="14.25" hidden="1" x14ac:dyDescent="0.2">
      <c r="A849" s="51"/>
      <c r="B849" s="53"/>
      <c r="C849" s="75" t="s">
        <v>564</v>
      </c>
      <c r="D849" s="75"/>
      <c r="E849" s="75"/>
      <c r="F849" s="75"/>
      <c r="G849" s="75"/>
      <c r="H849" s="75"/>
      <c r="I849" s="41"/>
      <c r="J849" s="51"/>
      <c r="K849" s="39"/>
      <c r="L849" s="41">
        <f>SUMIF(CD53:CD830, 1, BB53:BB830)</f>
        <v>0</v>
      </c>
    </row>
    <row r="850" spans="1:12" ht="14.25" hidden="1" x14ac:dyDescent="0.2">
      <c r="A850" s="51"/>
      <c r="B850" s="53"/>
      <c r="C850" s="75" t="s">
        <v>626</v>
      </c>
      <c r="D850" s="75"/>
      <c r="E850" s="75"/>
      <c r="F850" s="75"/>
      <c r="G850" s="75"/>
      <c r="H850" s="75"/>
      <c r="I850" s="41"/>
      <c r="J850" s="51"/>
      <c r="K850" s="39"/>
      <c r="L850" s="41">
        <f>SUMIF(CD53:CD830, 1, AR53:AR830)+SUMIF(CD53:CD830, 1, AT53:AT830)+SUMIF(CD53:CD830, 1, AV53:AV830)</f>
        <v>4419.9000000000005</v>
      </c>
    </row>
    <row r="851" spans="1:12" ht="14.25" hidden="1" x14ac:dyDescent="0.2">
      <c r="A851" s="51"/>
      <c r="B851" s="53"/>
      <c r="C851" s="75" t="s">
        <v>627</v>
      </c>
      <c r="D851" s="75"/>
      <c r="E851" s="75"/>
      <c r="F851" s="75"/>
      <c r="G851" s="75"/>
      <c r="H851" s="75"/>
      <c r="I851" s="41"/>
      <c r="J851" s="51"/>
      <c r="K851" s="39"/>
      <c r="L851" s="41">
        <f>SUMIF(CD53:CD830, 1, AZ53:AZ830)</f>
        <v>4154.71</v>
      </c>
    </row>
    <row r="852" spans="1:12" ht="14.25" hidden="1" x14ac:dyDescent="0.2">
      <c r="A852" s="51"/>
      <c r="B852" s="53"/>
      <c r="C852" s="75" t="s">
        <v>628</v>
      </c>
      <c r="D852" s="75"/>
      <c r="E852" s="75"/>
      <c r="F852" s="75"/>
      <c r="G852" s="75"/>
      <c r="H852" s="75"/>
      <c r="I852" s="41"/>
      <c r="J852" s="51"/>
      <c r="K852" s="39"/>
      <c r="L852" s="41">
        <f>SUMIF(CD53:CD830, 1, BA53:BA830)</f>
        <v>2254.1400000000003</v>
      </c>
    </row>
    <row r="853" spans="1:12" hidden="1" x14ac:dyDescent="0.2"/>
    <row r="854" spans="1:12" ht="15" hidden="1" x14ac:dyDescent="0.2">
      <c r="A854" s="54"/>
      <c r="B854" s="55"/>
      <c r="C854" s="80" t="s">
        <v>629</v>
      </c>
      <c r="D854" s="80"/>
      <c r="E854" s="80"/>
      <c r="F854" s="80"/>
      <c r="G854" s="80"/>
      <c r="H854" s="80"/>
      <c r="I854" s="43"/>
      <c r="J854" s="54"/>
      <c r="K854" s="56"/>
      <c r="L854" s="43">
        <f>L856+L871+L872</f>
        <v>1158305.23</v>
      </c>
    </row>
    <row r="855" spans="1:12" ht="14.25" hidden="1" x14ac:dyDescent="0.2">
      <c r="A855" s="51"/>
      <c r="B855" s="53"/>
      <c r="C855" s="79" t="s">
        <v>555</v>
      </c>
      <c r="D855" s="75"/>
      <c r="E855" s="75"/>
      <c r="F855" s="75"/>
      <c r="G855" s="75"/>
      <c r="H855" s="75"/>
      <c r="I855" s="41"/>
      <c r="J855" s="51"/>
      <c r="K855" s="39"/>
      <c r="L855" s="41"/>
    </row>
    <row r="856" spans="1:12" ht="14.25" hidden="1" x14ac:dyDescent="0.2">
      <c r="A856" s="51"/>
      <c r="B856" s="53"/>
      <c r="C856" s="75" t="s">
        <v>624</v>
      </c>
      <c r="D856" s="75"/>
      <c r="E856" s="75"/>
      <c r="F856" s="75"/>
      <c r="G856" s="75"/>
      <c r="H856" s="75"/>
      <c r="I856" s="41"/>
      <c r="J856" s="51"/>
      <c r="K856" s="39"/>
      <c r="L856" s="41">
        <f>L858+L859+L865+L869</f>
        <v>640499.93000000005</v>
      </c>
    </row>
    <row r="857" spans="1:12" ht="14.25" hidden="1" x14ac:dyDescent="0.2">
      <c r="A857" s="51"/>
      <c r="B857" s="53"/>
      <c r="C857" s="79" t="s">
        <v>555</v>
      </c>
      <c r="D857" s="75"/>
      <c r="E857" s="75"/>
      <c r="F857" s="75"/>
      <c r="G857" s="75"/>
      <c r="H857" s="75"/>
      <c r="I857" s="41"/>
      <c r="J857" s="51"/>
      <c r="K857" s="39"/>
      <c r="L857" s="41"/>
    </row>
    <row r="858" spans="1:12" ht="14.25" hidden="1" x14ac:dyDescent="0.2">
      <c r="A858" s="51"/>
      <c r="B858" s="53"/>
      <c r="C858" s="75" t="s">
        <v>625</v>
      </c>
      <c r="D858" s="75"/>
      <c r="E858" s="75"/>
      <c r="F858" s="75"/>
      <c r="G858" s="75"/>
      <c r="H858" s="75"/>
      <c r="I858" s="41"/>
      <c r="J858" s="51"/>
      <c r="K858" s="39"/>
      <c r="L858" s="41">
        <f>SUMIF(CD53:CD852, 2, AR53:AR852)</f>
        <v>286987.80000000005</v>
      </c>
    </row>
    <row r="859" spans="1:12" ht="14.25" hidden="1" x14ac:dyDescent="0.2">
      <c r="A859" s="51"/>
      <c r="B859" s="53"/>
      <c r="C859" s="75" t="s">
        <v>557</v>
      </c>
      <c r="D859" s="75"/>
      <c r="E859" s="75"/>
      <c r="F859" s="75"/>
      <c r="G859" s="75"/>
      <c r="H859" s="75"/>
      <c r="I859" s="41"/>
      <c r="J859" s="51"/>
      <c r="K859" s="39"/>
      <c r="L859" s="41">
        <f>L861+L864+L863</f>
        <v>229995.46000000002</v>
      </c>
    </row>
    <row r="860" spans="1:12" ht="14.25" hidden="1" x14ac:dyDescent="0.2">
      <c r="A860" s="51"/>
      <c r="B860" s="53"/>
      <c r="C860" s="79" t="s">
        <v>558</v>
      </c>
      <c r="D860" s="75"/>
      <c r="E860" s="75"/>
      <c r="F860" s="75"/>
      <c r="G860" s="75"/>
      <c r="H860" s="75"/>
      <c r="I860" s="41"/>
      <c r="J860" s="51"/>
      <c r="K860" s="39"/>
      <c r="L860" s="41"/>
    </row>
    <row r="861" spans="1:12" ht="14.25" hidden="1" x14ac:dyDescent="0.2">
      <c r="A861" s="51"/>
      <c r="B861" s="53"/>
      <c r="C861" s="75" t="s">
        <v>557</v>
      </c>
      <c r="D861" s="75"/>
      <c r="E861" s="75"/>
      <c r="F861" s="75"/>
      <c r="G861" s="75"/>
      <c r="H861" s="75"/>
      <c r="I861" s="41"/>
      <c r="J861" s="51"/>
      <c r="K861" s="39"/>
      <c r="L861" s="41">
        <f>SUMIF(CD53:CD852, 2, AO53:AO852)</f>
        <v>167114.80000000002</v>
      </c>
    </row>
    <row r="862" spans="1:12" ht="14.25" hidden="1" x14ac:dyDescent="0.2">
      <c r="A862" s="51"/>
      <c r="B862" s="53"/>
      <c r="C862" s="79" t="s">
        <v>559</v>
      </c>
      <c r="D862" s="75"/>
      <c r="E862" s="75"/>
      <c r="F862" s="75"/>
      <c r="G862" s="75"/>
      <c r="H862" s="75"/>
      <c r="I862" s="41"/>
      <c r="J862" s="51"/>
      <c r="K862" s="39"/>
      <c r="L862" s="41"/>
    </row>
    <row r="863" spans="1:12" ht="14.25" hidden="1" x14ac:dyDescent="0.2">
      <c r="A863" s="51"/>
      <c r="B863" s="53"/>
      <c r="C863" s="75" t="s">
        <v>579</v>
      </c>
      <c r="D863" s="75"/>
      <c r="E863" s="75"/>
      <c r="F863" s="75"/>
      <c r="G863" s="75"/>
      <c r="H863" s="75"/>
      <c r="I863" s="41"/>
      <c r="J863" s="51"/>
      <c r="K863" s="39"/>
      <c r="L863" s="41">
        <f>SUMIF(CD53:CD852, 2, AT53:AT852)</f>
        <v>62880.659999999996</v>
      </c>
    </row>
    <row r="864" spans="1:12" ht="14.25" hidden="1" x14ac:dyDescent="0.2">
      <c r="A864" s="51"/>
      <c r="B864" s="53"/>
      <c r="C864" s="75" t="s">
        <v>560</v>
      </c>
      <c r="D864" s="75"/>
      <c r="E864" s="75"/>
      <c r="F864" s="75"/>
      <c r="G864" s="75"/>
      <c r="H864" s="75"/>
      <c r="I864" s="41"/>
      <c r="J864" s="51"/>
      <c r="K864" s="39"/>
      <c r="L864" s="41">
        <f>SUMIF(CD53:CD852, 2, AV53:AV852)</f>
        <v>0</v>
      </c>
    </row>
    <row r="865" spans="1:12" ht="14.25" hidden="1" x14ac:dyDescent="0.2">
      <c r="A865" s="51"/>
      <c r="B865" s="53"/>
      <c r="C865" s="75" t="s">
        <v>561</v>
      </c>
      <c r="D865" s="75"/>
      <c r="E865" s="75"/>
      <c r="F865" s="75"/>
      <c r="G865" s="75"/>
      <c r="H865" s="75"/>
      <c r="I865" s="41"/>
      <c r="J865" s="51"/>
      <c r="K865" s="39"/>
      <c r="L865" s="41">
        <f>L867+L868</f>
        <v>123516.66999999998</v>
      </c>
    </row>
    <row r="866" spans="1:12" ht="14.25" hidden="1" x14ac:dyDescent="0.2">
      <c r="A866" s="51"/>
      <c r="B866" s="53"/>
      <c r="C866" s="79" t="s">
        <v>558</v>
      </c>
      <c r="D866" s="75"/>
      <c r="E866" s="75"/>
      <c r="F866" s="75"/>
      <c r="G866" s="75"/>
      <c r="H866" s="75"/>
      <c r="I866" s="41"/>
      <c r="J866" s="51"/>
      <c r="K866" s="39"/>
      <c r="L866" s="41"/>
    </row>
    <row r="867" spans="1:12" ht="14.25" hidden="1" x14ac:dyDescent="0.2">
      <c r="A867" s="51"/>
      <c r="B867" s="53"/>
      <c r="C867" s="75" t="s">
        <v>562</v>
      </c>
      <c r="D867" s="75"/>
      <c r="E867" s="75"/>
      <c r="F867" s="75"/>
      <c r="G867" s="75"/>
      <c r="H867" s="75"/>
      <c r="I867" s="41"/>
      <c r="J867" s="51"/>
      <c r="K867" s="39"/>
      <c r="L867" s="41">
        <f>SUMIF(CD53:CD852, 2, AW53:AW852)-SUMIF(CD53:CD852, 2, BK53:BK852)</f>
        <v>123516.66999999998</v>
      </c>
    </row>
    <row r="868" spans="1:12" ht="14.25" hidden="1" x14ac:dyDescent="0.2">
      <c r="A868" s="51"/>
      <c r="B868" s="53"/>
      <c r="C868" s="75" t="s">
        <v>563</v>
      </c>
      <c r="D868" s="75"/>
      <c r="E868" s="75"/>
      <c r="F868" s="75"/>
      <c r="G868" s="75"/>
      <c r="H868" s="75"/>
      <c r="I868" s="41"/>
      <c r="J868" s="51"/>
      <c r="K868" s="39"/>
      <c r="L868" s="41">
        <f>SUMIF(CD53:CD852, 2, BC53:BC852)</f>
        <v>0</v>
      </c>
    </row>
    <row r="869" spans="1:12" ht="14.25" hidden="1" x14ac:dyDescent="0.2">
      <c r="A869" s="51"/>
      <c r="B869" s="53"/>
      <c r="C869" s="75" t="s">
        <v>564</v>
      </c>
      <c r="D869" s="75"/>
      <c r="E869" s="75"/>
      <c r="F869" s="75"/>
      <c r="G869" s="75"/>
      <c r="H869" s="75"/>
      <c r="I869" s="41"/>
      <c r="J869" s="51"/>
      <c r="K869" s="39"/>
      <c r="L869" s="41">
        <f>SUMIF(CD53:CD852, 2, BB53:BB852)</f>
        <v>0</v>
      </c>
    </row>
    <row r="870" spans="1:12" ht="14.25" hidden="1" x14ac:dyDescent="0.2">
      <c r="A870" s="51"/>
      <c r="B870" s="53"/>
      <c r="C870" s="75" t="s">
        <v>626</v>
      </c>
      <c r="D870" s="75"/>
      <c r="E870" s="75"/>
      <c r="F870" s="75"/>
      <c r="G870" s="75"/>
      <c r="H870" s="75"/>
      <c r="I870" s="41"/>
      <c r="J870" s="51"/>
      <c r="K870" s="39"/>
      <c r="L870" s="41">
        <f>SUMIF(CD53:CD852, 2, AR53:AR852)+SUMIF(CD53:CD852, 2, AT53:AT852)+SUMIF(CD53:CD852, 2, AV53:AV852)</f>
        <v>349868.46</v>
      </c>
    </row>
    <row r="871" spans="1:12" ht="14.25" hidden="1" x14ac:dyDescent="0.2">
      <c r="A871" s="51"/>
      <c r="B871" s="53"/>
      <c r="C871" s="75" t="s">
        <v>627</v>
      </c>
      <c r="D871" s="75"/>
      <c r="E871" s="75"/>
      <c r="F871" s="75"/>
      <c r="G871" s="75"/>
      <c r="H871" s="75"/>
      <c r="I871" s="41"/>
      <c r="J871" s="51"/>
      <c r="K871" s="39"/>
      <c r="L871" s="41">
        <f>SUMIF(CD53:CD852, 2, AZ53:AZ852)</f>
        <v>339372.38999999996</v>
      </c>
    </row>
    <row r="872" spans="1:12" ht="14.25" hidden="1" x14ac:dyDescent="0.2">
      <c r="A872" s="51"/>
      <c r="B872" s="53"/>
      <c r="C872" s="75" t="s">
        <v>628</v>
      </c>
      <c r="D872" s="75"/>
      <c r="E872" s="75"/>
      <c r="F872" s="75"/>
      <c r="G872" s="75"/>
      <c r="H872" s="75"/>
      <c r="I872" s="41"/>
      <c r="J872" s="51"/>
      <c r="K872" s="39"/>
      <c r="L872" s="41">
        <f>SUMIF(CD53:CD852, 2, BA53:BA852)</f>
        <v>178432.91</v>
      </c>
    </row>
    <row r="873" spans="1:12" hidden="1" x14ac:dyDescent="0.2"/>
    <row r="874" spans="1:12" ht="15" hidden="1" x14ac:dyDescent="0.2">
      <c r="A874" s="54"/>
      <c r="B874" s="55"/>
      <c r="C874" s="80" t="s">
        <v>630</v>
      </c>
      <c r="D874" s="80"/>
      <c r="E874" s="80"/>
      <c r="F874" s="80"/>
      <c r="G874" s="80"/>
      <c r="H874" s="80"/>
      <c r="I874" s="43"/>
      <c r="J874" s="54"/>
      <c r="K874" s="56"/>
      <c r="L874" s="43">
        <f>L876+L877</f>
        <v>0</v>
      </c>
    </row>
    <row r="875" spans="1:12" ht="14.25" hidden="1" x14ac:dyDescent="0.2">
      <c r="A875" s="51"/>
      <c r="B875" s="53"/>
      <c r="C875" s="79" t="s">
        <v>555</v>
      </c>
      <c r="D875" s="75"/>
      <c r="E875" s="75"/>
      <c r="F875" s="75"/>
      <c r="G875" s="75"/>
      <c r="H875" s="75"/>
      <c r="I875" s="41"/>
      <c r="J875" s="51"/>
      <c r="K875" s="39"/>
      <c r="L875" s="41"/>
    </row>
    <row r="876" spans="1:12" ht="14.25" hidden="1" x14ac:dyDescent="0.2">
      <c r="A876" s="51"/>
      <c r="B876" s="53"/>
      <c r="C876" s="75" t="s">
        <v>569</v>
      </c>
      <c r="D876" s="75"/>
      <c r="E876" s="75"/>
      <c r="F876" s="75"/>
      <c r="G876" s="75"/>
      <c r="H876" s="75"/>
      <c r="I876" s="41"/>
      <c r="J876" s="51"/>
      <c r="K876" s="39"/>
      <c r="L876" s="41">
        <f>SUMIF(CD53:CD872, 3, BK53:BK872)</f>
        <v>0</v>
      </c>
    </row>
    <row r="877" spans="1:12" ht="14.25" hidden="1" x14ac:dyDescent="0.2">
      <c r="A877" s="51"/>
      <c r="B877" s="53"/>
      <c r="C877" s="75" t="s">
        <v>570</v>
      </c>
      <c r="D877" s="75"/>
      <c r="E877" s="75"/>
      <c r="F877" s="75"/>
      <c r="G877" s="75"/>
      <c r="H877" s="75"/>
      <c r="I877" s="41"/>
      <c r="J877" s="51"/>
      <c r="K877" s="39"/>
      <c r="L877" s="41">
        <f>SUMIF(CD53:CD872, 3, BD53:BD872)</f>
        <v>0</v>
      </c>
    </row>
    <row r="878" spans="1:12" hidden="1" x14ac:dyDescent="0.2"/>
    <row r="879" spans="1:12" ht="15" hidden="1" x14ac:dyDescent="0.2">
      <c r="A879" s="54"/>
      <c r="B879" s="55"/>
      <c r="C879" s="80" t="s">
        <v>631</v>
      </c>
      <c r="D879" s="80"/>
      <c r="E879" s="80"/>
      <c r="F879" s="80"/>
      <c r="G879" s="80"/>
      <c r="H879" s="80"/>
      <c r="I879" s="43"/>
      <c r="J879" s="54"/>
      <c r="K879" s="56"/>
      <c r="L879" s="43">
        <f>L885+L900+L901+L881+L882</f>
        <v>1184777.7000000002</v>
      </c>
    </row>
    <row r="880" spans="1:12" ht="14.25" hidden="1" x14ac:dyDescent="0.2">
      <c r="A880" s="51"/>
      <c r="B880" s="53"/>
      <c r="C880" s="79" t="s">
        <v>555</v>
      </c>
      <c r="D880" s="75"/>
      <c r="E880" s="75"/>
      <c r="F880" s="75"/>
      <c r="G880" s="75"/>
      <c r="H880" s="75"/>
      <c r="I880" s="41"/>
      <c r="J880" s="51"/>
      <c r="K880" s="39"/>
      <c r="L880" s="41"/>
    </row>
    <row r="881" spans="1:12" ht="14.25" hidden="1" x14ac:dyDescent="0.2">
      <c r="A881" s="51"/>
      <c r="B881" s="53"/>
      <c r="C881" s="75" t="s">
        <v>632</v>
      </c>
      <c r="D881" s="75"/>
      <c r="E881" s="75"/>
      <c r="F881" s="75"/>
      <c r="G881" s="75"/>
      <c r="H881" s="75"/>
      <c r="I881" s="41"/>
      <c r="J881" s="51"/>
      <c r="K881" s="39"/>
      <c r="L881" s="41"/>
    </row>
    <row r="882" spans="1:12" ht="14.25" hidden="1" x14ac:dyDescent="0.2">
      <c r="A882" s="51"/>
      <c r="B882" s="53"/>
      <c r="C882" s="75" t="s">
        <v>633</v>
      </c>
      <c r="D882" s="75"/>
      <c r="E882" s="75"/>
      <c r="F882" s="75"/>
      <c r="G882" s="75"/>
      <c r="H882" s="75"/>
      <c r="I882" s="41"/>
      <c r="J882" s="51"/>
      <c r="K882" s="39"/>
      <c r="L882" s="41">
        <f>SUM(BO53:BO877)</f>
        <v>0</v>
      </c>
    </row>
    <row r="883" spans="1:12" ht="14.25" hidden="1" x14ac:dyDescent="0.2">
      <c r="A883" s="51"/>
      <c r="B883" s="53"/>
      <c r="C883" s="75" t="s">
        <v>187</v>
      </c>
      <c r="D883" s="75"/>
      <c r="E883" s="75"/>
      <c r="F883" s="75"/>
      <c r="G883" s="75"/>
      <c r="H883" s="75"/>
      <c r="I883" s="41"/>
      <c r="J883" s="51"/>
      <c r="K883" s="39"/>
      <c r="L883" s="41">
        <f>L885+L900+L901</f>
        <v>1184777.7000000002</v>
      </c>
    </row>
    <row r="884" spans="1:12" ht="14.25" hidden="1" x14ac:dyDescent="0.2">
      <c r="A884" s="51"/>
      <c r="B884" s="53"/>
      <c r="C884" s="79" t="s">
        <v>555</v>
      </c>
      <c r="D884" s="75"/>
      <c r="E884" s="75"/>
      <c r="F884" s="75"/>
      <c r="G884" s="75"/>
      <c r="H884" s="75"/>
      <c r="I884" s="41"/>
      <c r="J884" s="51"/>
      <c r="K884" s="39"/>
      <c r="L884" s="41"/>
    </row>
    <row r="885" spans="1:12" ht="14.25" hidden="1" x14ac:dyDescent="0.2">
      <c r="A885" s="51"/>
      <c r="B885" s="53"/>
      <c r="C885" s="75" t="s">
        <v>624</v>
      </c>
      <c r="D885" s="75"/>
      <c r="E885" s="75"/>
      <c r="F885" s="75"/>
      <c r="G885" s="75"/>
      <c r="H885" s="75"/>
      <c r="I885" s="41"/>
      <c r="J885" s="51"/>
      <c r="K885" s="39"/>
      <c r="L885" s="41">
        <f>L887+L888+L894+L898</f>
        <v>564179.84000000008</v>
      </c>
    </row>
    <row r="886" spans="1:12" ht="14.25" hidden="1" x14ac:dyDescent="0.2">
      <c r="A886" s="51"/>
      <c r="B886" s="53"/>
      <c r="C886" s="79" t="s">
        <v>555</v>
      </c>
      <c r="D886" s="75"/>
      <c r="E886" s="75"/>
      <c r="F886" s="75"/>
      <c r="G886" s="75"/>
      <c r="H886" s="75"/>
      <c r="I886" s="41"/>
      <c r="J886" s="51"/>
      <c r="K886" s="39"/>
      <c r="L886" s="41"/>
    </row>
    <row r="887" spans="1:12" ht="14.25" hidden="1" x14ac:dyDescent="0.2">
      <c r="A887" s="51"/>
      <c r="B887" s="53"/>
      <c r="C887" s="75" t="s">
        <v>625</v>
      </c>
      <c r="D887" s="75"/>
      <c r="E887" s="75"/>
      <c r="F887" s="75"/>
      <c r="G887" s="75"/>
      <c r="H887" s="75"/>
      <c r="I887" s="41"/>
      <c r="J887" s="51"/>
      <c r="K887" s="39"/>
      <c r="L887" s="41">
        <f>SUMIF(CD53:CD877, 4, AR53:AR877)</f>
        <v>564179.84000000008</v>
      </c>
    </row>
    <row r="888" spans="1:12" ht="14.25" hidden="1" x14ac:dyDescent="0.2">
      <c r="A888" s="51"/>
      <c r="B888" s="53"/>
      <c r="C888" s="75" t="s">
        <v>557</v>
      </c>
      <c r="D888" s="75"/>
      <c r="E888" s="75"/>
      <c r="F888" s="75"/>
      <c r="G888" s="75"/>
      <c r="H888" s="75"/>
      <c r="I888" s="41"/>
      <c r="J888" s="51"/>
      <c r="K888" s="39"/>
      <c r="L888" s="41">
        <f>L890+L893+L892</f>
        <v>0</v>
      </c>
    </row>
    <row r="889" spans="1:12" ht="14.25" hidden="1" x14ac:dyDescent="0.2">
      <c r="A889" s="51"/>
      <c r="B889" s="53"/>
      <c r="C889" s="79" t="s">
        <v>558</v>
      </c>
      <c r="D889" s="75"/>
      <c r="E889" s="75"/>
      <c r="F889" s="75"/>
      <c r="G889" s="75"/>
      <c r="H889" s="75"/>
      <c r="I889" s="41"/>
      <c r="J889" s="51"/>
      <c r="K889" s="39"/>
      <c r="L889" s="41"/>
    </row>
    <row r="890" spans="1:12" ht="14.25" hidden="1" x14ac:dyDescent="0.2">
      <c r="A890" s="51"/>
      <c r="B890" s="53"/>
      <c r="C890" s="75" t="s">
        <v>557</v>
      </c>
      <c r="D890" s="75"/>
      <c r="E890" s="75"/>
      <c r="F890" s="75"/>
      <c r="G890" s="75"/>
      <c r="H890" s="75"/>
      <c r="I890" s="41"/>
      <c r="J890" s="51"/>
      <c r="K890" s="39"/>
      <c r="L890" s="41">
        <f>SUMIF(CD53:CD877, 4, AO53:AO877)</f>
        <v>0</v>
      </c>
    </row>
    <row r="891" spans="1:12" ht="14.25" hidden="1" x14ac:dyDescent="0.2">
      <c r="A891" s="51"/>
      <c r="B891" s="53"/>
      <c r="C891" s="79" t="s">
        <v>559</v>
      </c>
      <c r="D891" s="75"/>
      <c r="E891" s="75"/>
      <c r="F891" s="75"/>
      <c r="G891" s="75"/>
      <c r="H891" s="75"/>
      <c r="I891" s="41"/>
      <c r="J891" s="51"/>
      <c r="K891" s="39"/>
      <c r="L891" s="41"/>
    </row>
    <row r="892" spans="1:12" ht="14.25" hidden="1" x14ac:dyDescent="0.2">
      <c r="A892" s="51"/>
      <c r="B892" s="53"/>
      <c r="C892" s="75" t="s">
        <v>579</v>
      </c>
      <c r="D892" s="75"/>
      <c r="E892" s="75"/>
      <c r="F892" s="75"/>
      <c r="G892" s="75"/>
      <c r="H892" s="75"/>
      <c r="I892" s="41"/>
      <c r="J892" s="51"/>
      <c r="K892" s="39"/>
      <c r="L892" s="41">
        <f>SUMIF(CD53:CD877, 4, AT53:AT877)</f>
        <v>0</v>
      </c>
    </row>
    <row r="893" spans="1:12" ht="14.25" hidden="1" x14ac:dyDescent="0.2">
      <c r="A893" s="51"/>
      <c r="B893" s="53"/>
      <c r="C893" s="75" t="s">
        <v>560</v>
      </c>
      <c r="D893" s="75"/>
      <c r="E893" s="75"/>
      <c r="F893" s="75"/>
      <c r="G893" s="75"/>
      <c r="H893" s="75"/>
      <c r="I893" s="41"/>
      <c r="J893" s="51"/>
      <c r="K893" s="39"/>
      <c r="L893" s="41">
        <f>SUMIF(CD53:CD877, 4, AV53:AV877)</f>
        <v>0</v>
      </c>
    </row>
    <row r="894" spans="1:12" ht="14.25" hidden="1" x14ac:dyDescent="0.2">
      <c r="A894" s="51"/>
      <c r="B894" s="53"/>
      <c r="C894" s="75" t="s">
        <v>561</v>
      </c>
      <c r="D894" s="75"/>
      <c r="E894" s="75"/>
      <c r="F894" s="75"/>
      <c r="G894" s="75"/>
      <c r="H894" s="75"/>
      <c r="I894" s="41"/>
      <c r="J894" s="51"/>
      <c r="K894" s="39"/>
      <c r="L894" s="41">
        <f>L896+L897</f>
        <v>0</v>
      </c>
    </row>
    <row r="895" spans="1:12" ht="14.25" hidden="1" x14ac:dyDescent="0.2">
      <c r="A895" s="51"/>
      <c r="B895" s="53"/>
      <c r="C895" s="79" t="s">
        <v>558</v>
      </c>
      <c r="D895" s="75"/>
      <c r="E895" s="75"/>
      <c r="F895" s="75"/>
      <c r="G895" s="75"/>
      <c r="H895" s="75"/>
      <c r="I895" s="41"/>
      <c r="J895" s="51"/>
      <c r="K895" s="39"/>
      <c r="L895" s="41"/>
    </row>
    <row r="896" spans="1:12" ht="14.25" hidden="1" x14ac:dyDescent="0.2">
      <c r="A896" s="51"/>
      <c r="B896" s="53"/>
      <c r="C896" s="75" t="s">
        <v>562</v>
      </c>
      <c r="D896" s="75"/>
      <c r="E896" s="75"/>
      <c r="F896" s="75"/>
      <c r="G896" s="75"/>
      <c r="H896" s="75"/>
      <c r="I896" s="41"/>
      <c r="J896" s="51"/>
      <c r="K896" s="39"/>
      <c r="L896" s="41">
        <f>SUMIF(CD53:CD877, 4, AW53:AW877)-SUMIF(CD53:CD877, 4, BK53:BK877)</f>
        <v>0</v>
      </c>
    </row>
    <row r="897" spans="1:12" ht="14.25" hidden="1" x14ac:dyDescent="0.2">
      <c r="A897" s="51"/>
      <c r="B897" s="53"/>
      <c r="C897" s="75" t="s">
        <v>563</v>
      </c>
      <c r="D897" s="75"/>
      <c r="E897" s="75"/>
      <c r="F897" s="75"/>
      <c r="G897" s="75"/>
      <c r="H897" s="75"/>
      <c r="I897" s="41"/>
      <c r="J897" s="51"/>
      <c r="K897" s="39"/>
      <c r="L897" s="41">
        <f>SUMIF(CD53:CD877, 4, BC53:BC877)</f>
        <v>0</v>
      </c>
    </row>
    <row r="898" spans="1:12" ht="14.25" hidden="1" x14ac:dyDescent="0.2">
      <c r="A898" s="51"/>
      <c r="B898" s="53"/>
      <c r="C898" s="75" t="s">
        <v>564</v>
      </c>
      <c r="D898" s="75"/>
      <c r="E898" s="75"/>
      <c r="F898" s="75"/>
      <c r="G898" s="75"/>
      <c r="H898" s="75"/>
      <c r="I898" s="41"/>
      <c r="J898" s="51"/>
      <c r="K898" s="39"/>
      <c r="L898" s="41">
        <f>SUMIF(CD53:CD877, 4, BB53:BB877)</f>
        <v>0</v>
      </c>
    </row>
    <row r="899" spans="1:12" ht="14.25" hidden="1" x14ac:dyDescent="0.2">
      <c r="A899" s="51"/>
      <c r="B899" s="53"/>
      <c r="C899" s="75" t="s">
        <v>626</v>
      </c>
      <c r="D899" s="75"/>
      <c r="E899" s="75"/>
      <c r="F899" s="75"/>
      <c r="G899" s="75"/>
      <c r="H899" s="75"/>
      <c r="I899" s="41"/>
      <c r="J899" s="51"/>
      <c r="K899" s="39"/>
      <c r="L899" s="41">
        <f>SUMIF(CD53:CD877, 4, AR53:AR877)+SUMIF(CD53:CD877, 4, AT53:AT877)+SUMIF(CD53:CD877, 4, AV53:AV877)</f>
        <v>564179.84000000008</v>
      </c>
    </row>
    <row r="900" spans="1:12" ht="14.25" hidden="1" x14ac:dyDescent="0.2">
      <c r="A900" s="51"/>
      <c r="B900" s="53"/>
      <c r="C900" s="75" t="s">
        <v>627</v>
      </c>
      <c r="D900" s="75"/>
      <c r="E900" s="75"/>
      <c r="F900" s="75"/>
      <c r="G900" s="75"/>
      <c r="H900" s="75"/>
      <c r="I900" s="41"/>
      <c r="J900" s="51"/>
      <c r="K900" s="39"/>
      <c r="L900" s="41">
        <f>SUMIF(CD53:CD877, 4, AZ53:AZ877)</f>
        <v>417493.11</v>
      </c>
    </row>
    <row r="901" spans="1:12" ht="14.25" hidden="1" x14ac:dyDescent="0.2">
      <c r="A901" s="51"/>
      <c r="B901" s="53"/>
      <c r="C901" s="75" t="s">
        <v>628</v>
      </c>
      <c r="D901" s="75"/>
      <c r="E901" s="75"/>
      <c r="F901" s="75"/>
      <c r="G901" s="75"/>
      <c r="H901" s="75"/>
      <c r="I901" s="41"/>
      <c r="J901" s="51"/>
      <c r="K901" s="39"/>
      <c r="L901" s="41">
        <f>SUMIF(CD53:CD877, 4, BA53:BA877)</f>
        <v>203104.75000000003</v>
      </c>
    </row>
    <row r="902" spans="1:12" hidden="1" x14ac:dyDescent="0.2"/>
    <row r="903" spans="1:12" ht="15" hidden="1" x14ac:dyDescent="0.2">
      <c r="A903" s="54"/>
      <c r="B903" s="55"/>
      <c r="C903" s="80" t="s">
        <v>634</v>
      </c>
      <c r="D903" s="80"/>
      <c r="E903" s="80"/>
      <c r="F903" s="80"/>
      <c r="G903" s="80"/>
      <c r="H903" s="80"/>
      <c r="I903" s="43"/>
      <c r="J903" s="54"/>
      <c r="K903" s="56"/>
      <c r="L903" s="43">
        <f>L834+L854+L874+L879</f>
        <v>2367300.71</v>
      </c>
    </row>
    <row r="904" spans="1:12" ht="14.25" hidden="1" x14ac:dyDescent="0.2">
      <c r="A904" s="51"/>
      <c r="B904" s="53"/>
      <c r="C904" s="79" t="s">
        <v>555</v>
      </c>
      <c r="D904" s="75"/>
      <c r="E904" s="75"/>
      <c r="F904" s="75"/>
      <c r="G904" s="75"/>
      <c r="H904" s="75"/>
      <c r="I904" s="41"/>
      <c r="J904" s="51"/>
      <c r="K904" s="39"/>
      <c r="L904" s="41"/>
    </row>
    <row r="905" spans="1:12" ht="14.25" hidden="1" x14ac:dyDescent="0.2">
      <c r="A905" s="51"/>
      <c r="B905" s="53"/>
      <c r="C905" s="75" t="s">
        <v>624</v>
      </c>
      <c r="D905" s="75"/>
      <c r="E905" s="75"/>
      <c r="F905" s="75"/>
      <c r="G905" s="75"/>
      <c r="H905" s="75"/>
      <c r="I905" s="41"/>
      <c r="J905" s="51"/>
      <c r="K905" s="39"/>
      <c r="L905" s="41">
        <f>L907+L908+L914+L918</f>
        <v>12907357.210000001</v>
      </c>
    </row>
    <row r="906" spans="1:12" ht="14.25" hidden="1" x14ac:dyDescent="0.2">
      <c r="A906" s="51"/>
      <c r="B906" s="53"/>
      <c r="C906" s="79" t="s">
        <v>555</v>
      </c>
      <c r="D906" s="75"/>
      <c r="E906" s="75"/>
      <c r="F906" s="75"/>
      <c r="G906" s="75"/>
      <c r="H906" s="75"/>
      <c r="I906" s="41"/>
      <c r="J906" s="51"/>
      <c r="K906" s="39"/>
      <c r="L906" s="41"/>
    </row>
    <row r="907" spans="1:12" ht="14.25" hidden="1" x14ac:dyDescent="0.2">
      <c r="A907" s="51"/>
      <c r="B907" s="53"/>
      <c r="C907" s="75" t="s">
        <v>625</v>
      </c>
      <c r="D907" s="75"/>
      <c r="E907" s="75"/>
      <c r="F907" s="75"/>
      <c r="G907" s="75"/>
      <c r="H907" s="75"/>
      <c r="I907" s="41"/>
      <c r="J907" s="51"/>
      <c r="K907" s="39"/>
      <c r="L907" s="41">
        <f>SUM(AR53:AR901)</f>
        <v>855567.24</v>
      </c>
    </row>
    <row r="908" spans="1:12" ht="14.25" hidden="1" x14ac:dyDescent="0.2">
      <c r="A908" s="51"/>
      <c r="B908" s="53"/>
      <c r="C908" s="75" t="s">
        <v>557</v>
      </c>
      <c r="D908" s="75"/>
      <c r="E908" s="75"/>
      <c r="F908" s="75"/>
      <c r="G908" s="75"/>
      <c r="H908" s="75"/>
      <c r="I908" s="41"/>
      <c r="J908" s="51"/>
      <c r="K908" s="39"/>
      <c r="L908" s="41">
        <f>L910+L913+L912</f>
        <v>230060.68000000005</v>
      </c>
    </row>
    <row r="909" spans="1:12" ht="14.25" hidden="1" x14ac:dyDescent="0.2">
      <c r="A909" s="51"/>
      <c r="B909" s="53"/>
      <c r="C909" s="79" t="s">
        <v>558</v>
      </c>
      <c r="D909" s="75"/>
      <c r="E909" s="75"/>
      <c r="F909" s="75"/>
      <c r="G909" s="75"/>
      <c r="H909" s="75"/>
      <c r="I909" s="41"/>
      <c r="J909" s="51"/>
      <c r="K909" s="39"/>
      <c r="L909" s="41"/>
    </row>
    <row r="910" spans="1:12" ht="14.25" hidden="1" x14ac:dyDescent="0.2">
      <c r="A910" s="51"/>
      <c r="B910" s="53"/>
      <c r="C910" s="75" t="s">
        <v>557</v>
      </c>
      <c r="D910" s="75"/>
      <c r="E910" s="75"/>
      <c r="F910" s="75"/>
      <c r="G910" s="75"/>
      <c r="H910" s="75"/>
      <c r="I910" s="41"/>
      <c r="J910" s="51"/>
      <c r="K910" s="39"/>
      <c r="L910" s="41">
        <f>SUM(AO53:AO901)</f>
        <v>167159.72000000006</v>
      </c>
    </row>
    <row r="911" spans="1:12" ht="14.25" hidden="1" x14ac:dyDescent="0.2">
      <c r="A911" s="51"/>
      <c r="B911" s="53"/>
      <c r="C911" s="79" t="s">
        <v>559</v>
      </c>
      <c r="D911" s="75"/>
      <c r="E911" s="75"/>
      <c r="F911" s="75"/>
      <c r="G911" s="75"/>
      <c r="H911" s="75"/>
      <c r="I911" s="41"/>
      <c r="J911" s="51"/>
      <c r="K911" s="39"/>
      <c r="L911" s="41"/>
    </row>
    <row r="912" spans="1:12" ht="14.25" hidden="1" x14ac:dyDescent="0.2">
      <c r="A912" s="51"/>
      <c r="B912" s="53"/>
      <c r="C912" s="75" t="s">
        <v>579</v>
      </c>
      <c r="D912" s="75"/>
      <c r="E912" s="75"/>
      <c r="F912" s="75"/>
      <c r="G912" s="75"/>
      <c r="H912" s="75"/>
      <c r="I912" s="41"/>
      <c r="J912" s="51"/>
      <c r="K912" s="39"/>
      <c r="L912" s="41">
        <f>SUM(AT53:AT901)</f>
        <v>62900.959999999999</v>
      </c>
    </row>
    <row r="913" spans="1:12" ht="14.25" hidden="1" x14ac:dyDescent="0.2">
      <c r="A913" s="51"/>
      <c r="B913" s="53"/>
      <c r="C913" s="75" t="s">
        <v>560</v>
      </c>
      <c r="D913" s="75"/>
      <c r="E913" s="75"/>
      <c r="F913" s="75"/>
      <c r="G913" s="75"/>
      <c r="H913" s="75"/>
      <c r="I913" s="41"/>
      <c r="J913" s="51"/>
      <c r="K913" s="39"/>
      <c r="L913" s="41">
        <f>SUM(AV53:AV901)</f>
        <v>0</v>
      </c>
    </row>
    <row r="914" spans="1:12" ht="14.25" hidden="1" x14ac:dyDescent="0.2">
      <c r="A914" s="51"/>
      <c r="B914" s="53"/>
      <c r="C914" s="75" t="s">
        <v>561</v>
      </c>
      <c r="D914" s="75"/>
      <c r="E914" s="75"/>
      <c r="F914" s="75"/>
      <c r="G914" s="75"/>
      <c r="H914" s="75"/>
      <c r="I914" s="41"/>
      <c r="J914" s="51"/>
      <c r="K914" s="39"/>
      <c r="L914" s="41">
        <f>L916+L917</f>
        <v>11821729.290000001</v>
      </c>
    </row>
    <row r="915" spans="1:12" ht="14.25" hidden="1" x14ac:dyDescent="0.2">
      <c r="A915" s="51"/>
      <c r="B915" s="53"/>
      <c r="C915" s="79" t="s">
        <v>558</v>
      </c>
      <c r="D915" s="75"/>
      <c r="E915" s="75"/>
      <c r="F915" s="75"/>
      <c r="G915" s="75"/>
      <c r="H915" s="75"/>
      <c r="I915" s="41"/>
      <c r="J915" s="51"/>
      <c r="K915" s="39"/>
      <c r="L915" s="41"/>
    </row>
    <row r="916" spans="1:12" ht="14.25" hidden="1" x14ac:dyDescent="0.2">
      <c r="A916" s="51"/>
      <c r="B916" s="53"/>
      <c r="C916" s="75" t="s">
        <v>562</v>
      </c>
      <c r="D916" s="75"/>
      <c r="E916" s="75"/>
      <c r="F916" s="75"/>
      <c r="G916" s="75"/>
      <c r="H916" s="75"/>
      <c r="I916" s="41"/>
      <c r="J916" s="51"/>
      <c r="K916" s="39"/>
      <c r="L916" s="41">
        <f>SUM(AW53:AW901)-SUM(BK53:BK901)</f>
        <v>11821729.290000001</v>
      </c>
    </row>
    <row r="917" spans="1:12" ht="14.25" hidden="1" x14ac:dyDescent="0.2">
      <c r="A917" s="51"/>
      <c r="B917" s="53"/>
      <c r="C917" s="75" t="s">
        <v>563</v>
      </c>
      <c r="D917" s="75"/>
      <c r="E917" s="75"/>
      <c r="F917" s="75"/>
      <c r="G917" s="75"/>
      <c r="H917" s="75"/>
      <c r="I917" s="41"/>
      <c r="J917" s="51"/>
      <c r="K917" s="39"/>
      <c r="L917" s="41">
        <f>SUM(BC53:BC901)</f>
        <v>0</v>
      </c>
    </row>
    <row r="918" spans="1:12" ht="14.25" hidden="1" x14ac:dyDescent="0.2">
      <c r="A918" s="51"/>
      <c r="B918" s="53"/>
      <c r="C918" s="75" t="s">
        <v>564</v>
      </c>
      <c r="D918" s="75"/>
      <c r="E918" s="75"/>
      <c r="F918" s="75"/>
      <c r="G918" s="75"/>
      <c r="H918" s="75"/>
      <c r="I918" s="41"/>
      <c r="J918" s="51"/>
      <c r="K918" s="39"/>
      <c r="L918" s="41">
        <f>SUM(BB53:BB901)</f>
        <v>0</v>
      </c>
    </row>
    <row r="919" spans="1:12" ht="14.25" hidden="1" x14ac:dyDescent="0.2">
      <c r="A919" s="51"/>
      <c r="B919" s="53"/>
      <c r="C919" s="75" t="s">
        <v>565</v>
      </c>
      <c r="D919" s="75"/>
      <c r="E919" s="75"/>
      <c r="F919" s="75"/>
      <c r="G919" s="75"/>
      <c r="H919" s="75"/>
      <c r="I919" s="41"/>
      <c r="J919" s="51"/>
      <c r="K919" s="39"/>
      <c r="L919" s="41">
        <f>SUM(AR53:AR901)+SUM(AT53:AT901)+SUM(AV53:AV901)</f>
        <v>918468.2</v>
      </c>
    </row>
    <row r="920" spans="1:12" ht="14.25" hidden="1" x14ac:dyDescent="0.2">
      <c r="A920" s="51"/>
      <c r="B920" s="53"/>
      <c r="C920" s="75" t="s">
        <v>566</v>
      </c>
      <c r="D920" s="75"/>
      <c r="E920" s="75"/>
      <c r="F920" s="75"/>
      <c r="G920" s="75"/>
      <c r="H920" s="75"/>
      <c r="I920" s="41"/>
      <c r="J920" s="51"/>
      <c r="K920" s="39"/>
      <c r="L920" s="41">
        <f>SUM(AZ53:AZ901)</f>
        <v>761020.21000000008</v>
      </c>
    </row>
    <row r="921" spans="1:12" ht="14.25" hidden="1" x14ac:dyDescent="0.2">
      <c r="A921" s="51"/>
      <c r="B921" s="53"/>
      <c r="C921" s="75" t="s">
        <v>567</v>
      </c>
      <c r="D921" s="75"/>
      <c r="E921" s="75"/>
      <c r="F921" s="75"/>
      <c r="G921" s="75"/>
      <c r="H921" s="75"/>
      <c r="I921" s="41"/>
      <c r="J921" s="51"/>
      <c r="K921" s="39"/>
      <c r="L921" s="41">
        <f>SUM(BA53:BA901)</f>
        <v>383791.79999999993</v>
      </c>
    </row>
    <row r="922" spans="1:12" ht="14.25" hidden="1" x14ac:dyDescent="0.2">
      <c r="A922" s="51"/>
      <c r="B922" s="53"/>
      <c r="C922" s="75" t="s">
        <v>635</v>
      </c>
      <c r="D922" s="75"/>
      <c r="E922" s="75"/>
      <c r="F922" s="75"/>
      <c r="G922" s="75"/>
      <c r="H922" s="75"/>
      <c r="I922" s="41"/>
      <c r="J922" s="51"/>
      <c r="K922" s="39"/>
      <c r="L922" s="41">
        <f>L924+L925</f>
        <v>0</v>
      </c>
    </row>
    <row r="923" spans="1:12" ht="14.25" hidden="1" x14ac:dyDescent="0.2">
      <c r="A923" s="51"/>
      <c r="B923" s="53"/>
      <c r="C923" s="79" t="s">
        <v>555</v>
      </c>
      <c r="D923" s="75"/>
      <c r="E923" s="75"/>
      <c r="F923" s="75"/>
      <c r="G923" s="75"/>
      <c r="H923" s="75"/>
      <c r="I923" s="41"/>
      <c r="J923" s="51"/>
      <c r="K923" s="39"/>
      <c r="L923" s="41"/>
    </row>
    <row r="924" spans="1:12" ht="14.25" hidden="1" x14ac:dyDescent="0.2">
      <c r="A924" s="51"/>
      <c r="B924" s="53"/>
      <c r="C924" s="75" t="s">
        <v>569</v>
      </c>
      <c r="D924" s="75"/>
      <c r="E924" s="75"/>
      <c r="F924" s="75"/>
      <c r="G924" s="75"/>
      <c r="H924" s="75"/>
      <c r="I924" s="41"/>
      <c r="J924" s="51"/>
      <c r="K924" s="39"/>
      <c r="L924" s="41">
        <f>SUM(BK53:BK901)</f>
        <v>0</v>
      </c>
    </row>
    <row r="925" spans="1:12" ht="14.25" hidden="1" x14ac:dyDescent="0.2">
      <c r="A925" s="51"/>
      <c r="B925" s="53"/>
      <c r="C925" s="75" t="s">
        <v>570</v>
      </c>
      <c r="D925" s="75"/>
      <c r="E925" s="75"/>
      <c r="F925" s="75"/>
      <c r="G925" s="75"/>
      <c r="H925" s="75"/>
      <c r="I925" s="41"/>
      <c r="J925" s="51"/>
      <c r="K925" s="39"/>
      <c r="L925" s="41">
        <f>SUM(BD53:BD901)</f>
        <v>0</v>
      </c>
    </row>
    <row r="926" spans="1:12" ht="14.25" hidden="1" x14ac:dyDescent="0.2">
      <c r="A926" s="51"/>
      <c r="B926" s="53"/>
      <c r="C926" s="75" t="s">
        <v>636</v>
      </c>
      <c r="D926" s="75"/>
      <c r="E926" s="75"/>
      <c r="F926" s="75"/>
      <c r="G926" s="75"/>
      <c r="H926" s="75"/>
      <c r="I926" s="41"/>
      <c r="J926" s="51"/>
      <c r="K926" s="39"/>
      <c r="L926" s="41">
        <f>L879</f>
        <v>1184777.7000000002</v>
      </c>
    </row>
    <row r="927" spans="1:12" ht="14.25" hidden="1" x14ac:dyDescent="0.2">
      <c r="A927" s="51"/>
      <c r="B927" s="53"/>
      <c r="C927" s="80" t="s">
        <v>574</v>
      </c>
      <c r="D927" s="75"/>
      <c r="E927" s="75"/>
      <c r="F927" s="75"/>
      <c r="G927" s="75"/>
      <c r="H927" s="75"/>
      <c r="I927" s="41"/>
      <c r="J927" s="51"/>
      <c r="K927" s="39"/>
      <c r="L927" s="41"/>
    </row>
    <row r="928" spans="1:12" ht="14.25" hidden="1" x14ac:dyDescent="0.2">
      <c r="A928" s="51"/>
      <c r="B928" s="53"/>
      <c r="C928" s="75" t="s">
        <v>575</v>
      </c>
      <c r="D928" s="75"/>
      <c r="E928" s="75"/>
      <c r="F928" s="75"/>
      <c r="G928" s="75"/>
      <c r="H928" s="75"/>
      <c r="I928" s="41"/>
      <c r="J928" s="51"/>
      <c r="K928" s="39"/>
      <c r="L928" s="41">
        <f>SUM(AX53:AX901)</f>
        <v>11684868.51</v>
      </c>
    </row>
    <row r="929" spans="1:12" ht="14.25" hidden="1" x14ac:dyDescent="0.2">
      <c r="A929" s="51"/>
      <c r="B929" s="53"/>
      <c r="C929" s="75" t="s">
        <v>576</v>
      </c>
      <c r="D929" s="75"/>
      <c r="E929" s="75"/>
      <c r="F929" s="75"/>
      <c r="G929" s="75"/>
      <c r="H929" s="75"/>
      <c r="I929" s="41"/>
      <c r="J929" s="51"/>
      <c r="K929" s="39"/>
      <c r="L929" s="41">
        <f>SUM(AY53:AY901)</f>
        <v>0</v>
      </c>
    </row>
    <row r="930" spans="1:12" ht="14.25" hidden="1" x14ac:dyDescent="0.2">
      <c r="A930" s="51"/>
      <c r="B930" s="53"/>
      <c r="C930" s="75" t="s">
        <v>577</v>
      </c>
      <c r="D930" s="75"/>
      <c r="E930" s="75"/>
      <c r="F930" s="76"/>
      <c r="G930" s="42">
        <f>Source!F336</f>
        <v>1476.863912</v>
      </c>
      <c r="H930" s="51"/>
      <c r="I930" s="51"/>
      <c r="J930" s="51"/>
      <c r="K930" s="51"/>
      <c r="L930" s="51"/>
    </row>
    <row r="931" spans="1:12" ht="14.25" hidden="1" x14ac:dyDescent="0.2">
      <c r="A931" s="51"/>
      <c r="B931" s="53"/>
      <c r="C931" s="75" t="s">
        <v>578</v>
      </c>
      <c r="D931" s="75"/>
      <c r="E931" s="75"/>
      <c r="F931" s="76"/>
      <c r="G931" s="42">
        <f>Source!F337</f>
        <v>102.243212</v>
      </c>
      <c r="H931" s="51"/>
      <c r="I931" s="51"/>
      <c r="J931" s="51"/>
      <c r="K931" s="51"/>
      <c r="L931" s="51"/>
    </row>
    <row r="933" spans="1:12" ht="15.75" x14ac:dyDescent="0.25">
      <c r="C933" s="77" t="str">
        <f>Source!H343</f>
        <v>Итого</v>
      </c>
      <c r="D933" s="77"/>
      <c r="E933" s="77"/>
      <c r="F933" s="77"/>
      <c r="G933" s="77"/>
      <c r="H933" s="77"/>
      <c r="I933" s="77"/>
      <c r="J933" s="77"/>
      <c r="K933" s="77"/>
      <c r="L933" s="70">
        <f>L824+L614+L571+L532+L339+L138</f>
        <v>14052169.220000001</v>
      </c>
    </row>
    <row r="934" spans="1:12" ht="15.75" x14ac:dyDescent="0.25">
      <c r="C934" s="78" t="s">
        <v>640</v>
      </c>
      <c r="D934" s="78"/>
      <c r="E934" s="78"/>
      <c r="F934" s="78"/>
      <c r="G934" s="64"/>
      <c r="H934" s="64"/>
      <c r="I934" s="64"/>
      <c r="J934" s="65"/>
      <c r="K934" s="65"/>
      <c r="L934" s="66">
        <v>144921.60000000001</v>
      </c>
    </row>
    <row r="935" spans="1:12" ht="15.75" x14ac:dyDescent="0.25">
      <c r="C935" s="64" t="s">
        <v>277</v>
      </c>
      <c r="D935" s="64"/>
      <c r="E935" s="64"/>
      <c r="F935" s="67"/>
      <c r="G935" s="64"/>
      <c r="H935" s="64"/>
      <c r="I935" s="64"/>
      <c r="J935" s="65"/>
      <c r="K935" s="65"/>
      <c r="L935" s="66">
        <f>L934+L933+L932</f>
        <v>14197090.82</v>
      </c>
    </row>
    <row r="936" spans="1:12" ht="15.75" x14ac:dyDescent="0.25">
      <c r="C936" s="64" t="s">
        <v>641</v>
      </c>
      <c r="D936" s="68">
        <v>0.2</v>
      </c>
      <c r="E936" s="64"/>
      <c r="F936" s="67"/>
      <c r="G936" s="64"/>
      <c r="H936" s="64"/>
      <c r="I936" s="64"/>
      <c r="J936" s="65"/>
      <c r="K936" s="65"/>
      <c r="L936" s="66">
        <f>0.2*L935</f>
        <v>2839418.1640000003</v>
      </c>
    </row>
    <row r="937" spans="1:12" ht="15.75" x14ac:dyDescent="0.25">
      <c r="C937" s="77" t="s">
        <v>281</v>
      </c>
      <c r="D937" s="77"/>
      <c r="E937" s="77"/>
      <c r="F937" s="77"/>
      <c r="G937" s="77"/>
      <c r="H937" s="77"/>
      <c r="I937" s="77"/>
      <c r="J937" s="51"/>
      <c r="K937" s="51"/>
      <c r="L937" s="69">
        <f>L936+L935</f>
        <v>17036508.984000001</v>
      </c>
    </row>
    <row r="940" spans="1:12" ht="14.25" customHeight="1" x14ac:dyDescent="0.2">
      <c r="A940" s="73" t="s">
        <v>637</v>
      </c>
      <c r="B940" s="73"/>
      <c r="C940" s="63" t="str">
        <f>IF(Source!AC12&lt;&gt;"", Source!AC12," ")</f>
        <v xml:space="preserve"> </v>
      </c>
      <c r="D940" s="29"/>
      <c r="E940" s="29"/>
      <c r="F940" s="29"/>
      <c r="G940" s="29"/>
      <c r="H940" s="15" t="str">
        <f>IF(Source!AB12&lt;&gt;"", Source!AB12," ")</f>
        <v>Мишкина З.И.</v>
      </c>
      <c r="I940" s="21"/>
      <c r="J940" s="21"/>
      <c r="K940" s="33"/>
      <c r="L940" s="33"/>
    </row>
    <row r="941" spans="1:12" ht="14.25" customHeight="1" x14ac:dyDescent="0.2">
      <c r="A941" s="19"/>
      <c r="B941" s="19"/>
      <c r="C941" s="74" t="s">
        <v>638</v>
      </c>
      <c r="D941" s="74"/>
      <c r="E941" s="74"/>
      <c r="F941" s="74"/>
      <c r="G941" s="74"/>
      <c r="H941" s="21"/>
      <c r="I941" s="21"/>
      <c r="J941" s="21"/>
      <c r="K941" s="33"/>
      <c r="L941" s="33"/>
    </row>
    <row r="942" spans="1:12" ht="14.25" customHeight="1" x14ac:dyDescent="0.2">
      <c r="A942" s="19"/>
      <c r="B942" s="19"/>
      <c r="C942" s="112"/>
      <c r="D942" s="19"/>
      <c r="E942" s="19"/>
      <c r="F942" s="19"/>
      <c r="G942" s="19"/>
      <c r="H942" s="21"/>
      <c r="I942" s="21"/>
      <c r="J942" s="21"/>
      <c r="K942" s="33"/>
      <c r="L942" s="33"/>
    </row>
    <row r="943" spans="1:12" ht="14.25" customHeight="1" x14ac:dyDescent="0.2">
      <c r="A943" s="73" t="s">
        <v>639</v>
      </c>
      <c r="B943" s="73"/>
      <c r="C943" s="63" t="str">
        <f>IF(Source!AE12&lt;&gt;"", Source!AE12," ")</f>
        <v xml:space="preserve"> </v>
      </c>
      <c r="D943" s="29"/>
      <c r="E943" s="29"/>
      <c r="F943" s="29"/>
      <c r="G943" s="29"/>
      <c r="H943" s="15" t="str">
        <f>IF(Source!AD12&lt;&gt;"", Source!AD12," ")</f>
        <v>Сукочев А.А.</v>
      </c>
      <c r="I943" s="21"/>
      <c r="J943" s="21"/>
      <c r="K943" s="33"/>
      <c r="L943" s="33"/>
    </row>
    <row r="944" spans="1:12" ht="14.25" customHeight="1" x14ac:dyDescent="0.2">
      <c r="A944" s="19"/>
      <c r="B944" s="19"/>
      <c r="C944" s="74" t="s">
        <v>638</v>
      </c>
      <c r="D944" s="74"/>
      <c r="E944" s="74"/>
      <c r="F944" s="74"/>
      <c r="G944" s="74"/>
      <c r="H944" s="21"/>
      <c r="I944" s="21"/>
      <c r="J944" s="21"/>
      <c r="K944" s="33"/>
      <c r="L944" s="33"/>
    </row>
  </sheetData>
  <mergeCells count="464">
    <mergeCell ref="A8:E8"/>
    <mergeCell ref="F8:L8"/>
    <mergeCell ref="A10:E10"/>
    <mergeCell ref="F10:L10"/>
    <mergeCell ref="A12:E12"/>
    <mergeCell ref="F12:L12"/>
    <mergeCell ref="A2:E2"/>
    <mergeCell ref="F2:L2"/>
    <mergeCell ref="A4:E4"/>
    <mergeCell ref="F4:L4"/>
    <mergeCell ref="A6:E6"/>
    <mergeCell ref="F6:L6"/>
    <mergeCell ref="A28:L28"/>
    <mergeCell ref="A29:L29"/>
    <mergeCell ref="C34:L34"/>
    <mergeCell ref="A14:E14"/>
    <mergeCell ref="F14:L14"/>
    <mergeCell ref="A16:E16"/>
    <mergeCell ref="F16:L16"/>
    <mergeCell ref="B18:C18"/>
    <mergeCell ref="B20:F20"/>
    <mergeCell ref="B22:E22"/>
    <mergeCell ref="B24:C24"/>
    <mergeCell ref="A26:L26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C113:H113"/>
    <mergeCell ref="I113:J113"/>
    <mergeCell ref="K113:L113"/>
    <mergeCell ref="C115:H115"/>
    <mergeCell ref="C116:H116"/>
    <mergeCell ref="C117:H117"/>
    <mergeCell ref="A54:L54"/>
    <mergeCell ref="C73:H73"/>
    <mergeCell ref="I73:J73"/>
    <mergeCell ref="K73:L73"/>
    <mergeCell ref="C93:H93"/>
    <mergeCell ref="I93:J93"/>
    <mergeCell ref="K93:L93"/>
    <mergeCell ref="C124:H124"/>
    <mergeCell ref="C125:H125"/>
    <mergeCell ref="C126:H126"/>
    <mergeCell ref="C127:H127"/>
    <mergeCell ref="C128:H128"/>
    <mergeCell ref="C129:H129"/>
    <mergeCell ref="C118:H118"/>
    <mergeCell ref="C119:H119"/>
    <mergeCell ref="C120:H120"/>
    <mergeCell ref="C121:H121"/>
    <mergeCell ref="C122:H122"/>
    <mergeCell ref="C123:H123"/>
    <mergeCell ref="C136:H136"/>
    <mergeCell ref="C137:H137"/>
    <mergeCell ref="C138:H138"/>
    <mergeCell ref="C139:H139"/>
    <mergeCell ref="C140:H140"/>
    <mergeCell ref="C141:H141"/>
    <mergeCell ref="C130:H130"/>
    <mergeCell ref="C131:H131"/>
    <mergeCell ref="C132:H132"/>
    <mergeCell ref="C133:H133"/>
    <mergeCell ref="C134:H134"/>
    <mergeCell ref="C135:H135"/>
    <mergeCell ref="C166:L166"/>
    <mergeCell ref="C183:H183"/>
    <mergeCell ref="I183:J183"/>
    <mergeCell ref="K183:L183"/>
    <mergeCell ref="C185:L185"/>
    <mergeCell ref="C202:H202"/>
    <mergeCell ref="I202:J202"/>
    <mergeCell ref="K202:L202"/>
    <mergeCell ref="C142:F142"/>
    <mergeCell ref="C143:F143"/>
    <mergeCell ref="A146:L146"/>
    <mergeCell ref="C148:L148"/>
    <mergeCell ref="C164:H164"/>
    <mergeCell ref="I164:J164"/>
    <mergeCell ref="K164:L164"/>
    <mergeCell ref="C254:L254"/>
    <mergeCell ref="C273:H273"/>
    <mergeCell ref="I273:J273"/>
    <mergeCell ref="K273:L273"/>
    <mergeCell ref="C275:L275"/>
    <mergeCell ref="C293:H293"/>
    <mergeCell ref="I293:J293"/>
    <mergeCell ref="K293:L293"/>
    <mergeCell ref="C204:L204"/>
    <mergeCell ref="C229:H229"/>
    <mergeCell ref="I229:J229"/>
    <mergeCell ref="K229:L229"/>
    <mergeCell ref="C231:L231"/>
    <mergeCell ref="C252:H252"/>
    <mergeCell ref="I252:J252"/>
    <mergeCell ref="K252:L252"/>
    <mergeCell ref="C318:H318"/>
    <mergeCell ref="C319:H319"/>
    <mergeCell ref="C320:H320"/>
    <mergeCell ref="C321:H321"/>
    <mergeCell ref="C322:H322"/>
    <mergeCell ref="C323:H323"/>
    <mergeCell ref="C295:L295"/>
    <mergeCell ref="C314:H314"/>
    <mergeCell ref="I314:J314"/>
    <mergeCell ref="K314:L314"/>
    <mergeCell ref="C316:H316"/>
    <mergeCell ref="C317:H317"/>
    <mergeCell ref="C330:H330"/>
    <mergeCell ref="C331:H331"/>
    <mergeCell ref="C332:H332"/>
    <mergeCell ref="C333:H333"/>
    <mergeCell ref="C334:H334"/>
    <mergeCell ref="C335:H335"/>
    <mergeCell ref="C324:H324"/>
    <mergeCell ref="C325:H325"/>
    <mergeCell ref="C326:H326"/>
    <mergeCell ref="C327:H327"/>
    <mergeCell ref="C328:H328"/>
    <mergeCell ref="C329:H329"/>
    <mergeCell ref="C342:H342"/>
    <mergeCell ref="C343:F343"/>
    <mergeCell ref="C344:F344"/>
    <mergeCell ref="A347:L347"/>
    <mergeCell ref="C364:H364"/>
    <mergeCell ref="I364:J364"/>
    <mergeCell ref="K364:L364"/>
    <mergeCell ref="C336:H336"/>
    <mergeCell ref="C337:H337"/>
    <mergeCell ref="C338:H338"/>
    <mergeCell ref="C339:H339"/>
    <mergeCell ref="C340:H340"/>
    <mergeCell ref="C341:H341"/>
    <mergeCell ref="C426:H426"/>
    <mergeCell ref="I426:J426"/>
    <mergeCell ref="K426:L426"/>
    <mergeCell ref="C448:H448"/>
    <mergeCell ref="I448:J448"/>
    <mergeCell ref="K448:L448"/>
    <mergeCell ref="C382:H382"/>
    <mergeCell ref="I382:J382"/>
    <mergeCell ref="K382:L382"/>
    <mergeCell ref="C400:H400"/>
    <mergeCell ref="I400:J400"/>
    <mergeCell ref="K400:L400"/>
    <mergeCell ref="C507:H507"/>
    <mergeCell ref="I507:J507"/>
    <mergeCell ref="K507:L507"/>
    <mergeCell ref="C509:H509"/>
    <mergeCell ref="C510:H510"/>
    <mergeCell ref="C511:H511"/>
    <mergeCell ref="C468:H468"/>
    <mergeCell ref="I468:J468"/>
    <mergeCell ref="K468:L468"/>
    <mergeCell ref="C487:H487"/>
    <mergeCell ref="I487:J487"/>
    <mergeCell ref="K487:L487"/>
    <mergeCell ref="C518:H518"/>
    <mergeCell ref="C519:H519"/>
    <mergeCell ref="C520:H520"/>
    <mergeCell ref="C521:H521"/>
    <mergeCell ref="C522:H522"/>
    <mergeCell ref="C523:H523"/>
    <mergeCell ref="C512:H512"/>
    <mergeCell ref="C513:H513"/>
    <mergeCell ref="C514:H514"/>
    <mergeCell ref="C515:H515"/>
    <mergeCell ref="C516:H516"/>
    <mergeCell ref="C517:H517"/>
    <mergeCell ref="C530:H530"/>
    <mergeCell ref="C531:H531"/>
    <mergeCell ref="C532:H532"/>
    <mergeCell ref="C533:H533"/>
    <mergeCell ref="C534:H534"/>
    <mergeCell ref="C535:H535"/>
    <mergeCell ref="C524:H524"/>
    <mergeCell ref="C525:H525"/>
    <mergeCell ref="C526:H526"/>
    <mergeCell ref="C527:H527"/>
    <mergeCell ref="C528:H528"/>
    <mergeCell ref="C529:H529"/>
    <mergeCell ref="C544:H544"/>
    <mergeCell ref="I544:J544"/>
    <mergeCell ref="K544:L544"/>
    <mergeCell ref="C546:H546"/>
    <mergeCell ref="I546:J546"/>
    <mergeCell ref="K546:L546"/>
    <mergeCell ref="C536:F536"/>
    <mergeCell ref="C537:F537"/>
    <mergeCell ref="A540:L540"/>
    <mergeCell ref="C542:H542"/>
    <mergeCell ref="I542:J542"/>
    <mergeCell ref="K542:L542"/>
    <mergeCell ref="C554:H554"/>
    <mergeCell ref="C555:H555"/>
    <mergeCell ref="C556:H556"/>
    <mergeCell ref="C557:H557"/>
    <mergeCell ref="C558:H558"/>
    <mergeCell ref="C559:H559"/>
    <mergeCell ref="C548:H548"/>
    <mergeCell ref="C549:H549"/>
    <mergeCell ref="C550:H550"/>
    <mergeCell ref="C551:H551"/>
    <mergeCell ref="C552:H552"/>
    <mergeCell ref="C553:H553"/>
    <mergeCell ref="C566:H566"/>
    <mergeCell ref="C567:H567"/>
    <mergeCell ref="C568:H568"/>
    <mergeCell ref="C569:H569"/>
    <mergeCell ref="C570:H570"/>
    <mergeCell ref="C571:H571"/>
    <mergeCell ref="C560:H560"/>
    <mergeCell ref="C561:H561"/>
    <mergeCell ref="C562:H562"/>
    <mergeCell ref="C563:H563"/>
    <mergeCell ref="C564:H564"/>
    <mergeCell ref="C565:H565"/>
    <mergeCell ref="C581:H581"/>
    <mergeCell ref="I581:J581"/>
    <mergeCell ref="K581:L581"/>
    <mergeCell ref="C583:H583"/>
    <mergeCell ref="I583:J583"/>
    <mergeCell ref="K583:L583"/>
    <mergeCell ref="C572:H572"/>
    <mergeCell ref="C573:H573"/>
    <mergeCell ref="C574:H574"/>
    <mergeCell ref="C575:F575"/>
    <mergeCell ref="C576:F576"/>
    <mergeCell ref="A579:L579"/>
    <mergeCell ref="C589:H589"/>
    <mergeCell ref="C590:H590"/>
    <mergeCell ref="C591:H591"/>
    <mergeCell ref="C592:H592"/>
    <mergeCell ref="C593:H593"/>
    <mergeCell ref="C594:H594"/>
    <mergeCell ref="C585:H585"/>
    <mergeCell ref="I585:J585"/>
    <mergeCell ref="K585:L585"/>
    <mergeCell ref="C587:H587"/>
    <mergeCell ref="I587:J587"/>
    <mergeCell ref="K587:L587"/>
    <mergeCell ref="C601:H601"/>
    <mergeCell ref="C602:H602"/>
    <mergeCell ref="C603:H603"/>
    <mergeCell ref="C604:H604"/>
    <mergeCell ref="C605:H605"/>
    <mergeCell ref="C606:H606"/>
    <mergeCell ref="C595:H595"/>
    <mergeCell ref="C596:H596"/>
    <mergeCell ref="C597:H597"/>
    <mergeCell ref="C598:H598"/>
    <mergeCell ref="C599:H599"/>
    <mergeCell ref="C600:H600"/>
    <mergeCell ref="C613:H613"/>
    <mergeCell ref="C614:H614"/>
    <mergeCell ref="C615:H615"/>
    <mergeCell ref="C616:F616"/>
    <mergeCell ref="C617:F617"/>
    <mergeCell ref="A620:L620"/>
    <mergeCell ref="C607:H607"/>
    <mergeCell ref="C608:H608"/>
    <mergeCell ref="C609:H609"/>
    <mergeCell ref="C610:H610"/>
    <mergeCell ref="C611:H611"/>
    <mergeCell ref="C612:H612"/>
    <mergeCell ref="C647:H647"/>
    <mergeCell ref="I647:J647"/>
    <mergeCell ref="K647:L647"/>
    <mergeCell ref="C656:H656"/>
    <mergeCell ref="I656:J656"/>
    <mergeCell ref="K656:L656"/>
    <mergeCell ref="C629:H629"/>
    <mergeCell ref="I629:J629"/>
    <mergeCell ref="K629:L629"/>
    <mergeCell ref="C638:H638"/>
    <mergeCell ref="I638:J638"/>
    <mergeCell ref="K638:L638"/>
    <mergeCell ref="C682:H682"/>
    <mergeCell ref="I682:J682"/>
    <mergeCell ref="K682:L682"/>
    <mergeCell ref="C690:H690"/>
    <mergeCell ref="I690:J690"/>
    <mergeCell ref="K690:L690"/>
    <mergeCell ref="C666:H666"/>
    <mergeCell ref="I666:J666"/>
    <mergeCell ref="K666:L666"/>
    <mergeCell ref="C674:H674"/>
    <mergeCell ref="I674:J674"/>
    <mergeCell ref="K674:L674"/>
    <mergeCell ref="C717:H717"/>
    <mergeCell ref="I717:J717"/>
    <mergeCell ref="K717:L717"/>
    <mergeCell ref="C726:H726"/>
    <mergeCell ref="I726:J726"/>
    <mergeCell ref="K726:L726"/>
    <mergeCell ref="C699:H699"/>
    <mergeCell ref="I699:J699"/>
    <mergeCell ref="K699:L699"/>
    <mergeCell ref="C708:H708"/>
    <mergeCell ref="I708:J708"/>
    <mergeCell ref="K708:L708"/>
    <mergeCell ref="C753:H753"/>
    <mergeCell ref="I753:J753"/>
    <mergeCell ref="K753:L753"/>
    <mergeCell ref="C762:H762"/>
    <mergeCell ref="I762:J762"/>
    <mergeCell ref="K762:L762"/>
    <mergeCell ref="C734:H734"/>
    <mergeCell ref="I734:J734"/>
    <mergeCell ref="K734:L734"/>
    <mergeCell ref="C744:H744"/>
    <mergeCell ref="I744:J744"/>
    <mergeCell ref="K744:L744"/>
    <mergeCell ref="C790:H790"/>
    <mergeCell ref="I790:J790"/>
    <mergeCell ref="K790:L790"/>
    <mergeCell ref="C799:H799"/>
    <mergeCell ref="I799:J799"/>
    <mergeCell ref="K799:L799"/>
    <mergeCell ref="C771:H771"/>
    <mergeCell ref="I771:J771"/>
    <mergeCell ref="K771:L771"/>
    <mergeCell ref="C780:H780"/>
    <mergeCell ref="I780:J780"/>
    <mergeCell ref="K780:L780"/>
    <mergeCell ref="C807:H807"/>
    <mergeCell ref="C808:H808"/>
    <mergeCell ref="C809:H809"/>
    <mergeCell ref="C810:H810"/>
    <mergeCell ref="C811:H811"/>
    <mergeCell ref="C812:H812"/>
    <mergeCell ref="C801:H801"/>
    <mergeCell ref="C802:H802"/>
    <mergeCell ref="C803:H803"/>
    <mergeCell ref="C804:H804"/>
    <mergeCell ref="C805:H805"/>
    <mergeCell ref="C806:H806"/>
    <mergeCell ref="C819:H819"/>
    <mergeCell ref="C820:H820"/>
    <mergeCell ref="C821:H821"/>
    <mergeCell ref="C822:H822"/>
    <mergeCell ref="C823:H823"/>
    <mergeCell ref="C824:H824"/>
    <mergeCell ref="C813:H813"/>
    <mergeCell ref="C814:H814"/>
    <mergeCell ref="C815:H815"/>
    <mergeCell ref="C816:H816"/>
    <mergeCell ref="C817:H817"/>
    <mergeCell ref="C818:H818"/>
    <mergeCell ref="C834:H834"/>
    <mergeCell ref="C835:H835"/>
    <mergeCell ref="C836:H836"/>
    <mergeCell ref="C837:H837"/>
    <mergeCell ref="C838:H838"/>
    <mergeCell ref="C839:H839"/>
    <mergeCell ref="C825:H825"/>
    <mergeCell ref="C826:H826"/>
    <mergeCell ref="C827:H827"/>
    <mergeCell ref="C828:F828"/>
    <mergeCell ref="C829:F829"/>
    <mergeCell ref="C832:H832"/>
    <mergeCell ref="C846:H846"/>
    <mergeCell ref="C847:H847"/>
    <mergeCell ref="C848:H848"/>
    <mergeCell ref="C849:H849"/>
    <mergeCell ref="C850:H850"/>
    <mergeCell ref="C851:H851"/>
    <mergeCell ref="C840:H840"/>
    <mergeCell ref="C841:H841"/>
    <mergeCell ref="C842:H842"/>
    <mergeCell ref="C843:H843"/>
    <mergeCell ref="C844:H844"/>
    <mergeCell ref="C845:H845"/>
    <mergeCell ref="C859:H859"/>
    <mergeCell ref="C860:H860"/>
    <mergeCell ref="C861:H861"/>
    <mergeCell ref="C862:H862"/>
    <mergeCell ref="C863:H863"/>
    <mergeCell ref="C864:H864"/>
    <mergeCell ref="C852:H852"/>
    <mergeCell ref="C854:H854"/>
    <mergeCell ref="C855:H855"/>
    <mergeCell ref="C856:H856"/>
    <mergeCell ref="C857:H857"/>
    <mergeCell ref="C858:H858"/>
    <mergeCell ref="C871:H871"/>
    <mergeCell ref="C872:H872"/>
    <mergeCell ref="C874:H874"/>
    <mergeCell ref="C875:H875"/>
    <mergeCell ref="C876:H876"/>
    <mergeCell ref="C877:H877"/>
    <mergeCell ref="C865:H865"/>
    <mergeCell ref="C866:H866"/>
    <mergeCell ref="C867:H867"/>
    <mergeCell ref="C868:H868"/>
    <mergeCell ref="C869:H869"/>
    <mergeCell ref="C870:H870"/>
    <mergeCell ref="C885:H885"/>
    <mergeCell ref="C886:H886"/>
    <mergeCell ref="C887:H887"/>
    <mergeCell ref="C888:H888"/>
    <mergeCell ref="C889:H889"/>
    <mergeCell ref="C890:H890"/>
    <mergeCell ref="C879:H879"/>
    <mergeCell ref="C880:H880"/>
    <mergeCell ref="C881:H881"/>
    <mergeCell ref="C882:H882"/>
    <mergeCell ref="C883:H883"/>
    <mergeCell ref="C884:H884"/>
    <mergeCell ref="C897:H897"/>
    <mergeCell ref="C898:H898"/>
    <mergeCell ref="C899:H899"/>
    <mergeCell ref="C900:H900"/>
    <mergeCell ref="C901:H901"/>
    <mergeCell ref="C903:H903"/>
    <mergeCell ref="C891:H891"/>
    <mergeCell ref="C892:H892"/>
    <mergeCell ref="C893:H893"/>
    <mergeCell ref="C894:H894"/>
    <mergeCell ref="C895:H895"/>
    <mergeCell ref="C896:H896"/>
    <mergeCell ref="C910:H910"/>
    <mergeCell ref="C911:H911"/>
    <mergeCell ref="C912:H912"/>
    <mergeCell ref="C913:H913"/>
    <mergeCell ref="C914:H914"/>
    <mergeCell ref="C915:H915"/>
    <mergeCell ref="C904:H904"/>
    <mergeCell ref="C905:H905"/>
    <mergeCell ref="C906:H906"/>
    <mergeCell ref="C907:H907"/>
    <mergeCell ref="C908:H908"/>
    <mergeCell ref="C909:H909"/>
    <mergeCell ref="C922:H922"/>
    <mergeCell ref="C923:H923"/>
    <mergeCell ref="C924:H924"/>
    <mergeCell ref="C925:H925"/>
    <mergeCell ref="C926:H926"/>
    <mergeCell ref="C927:H927"/>
    <mergeCell ref="C916:H916"/>
    <mergeCell ref="C917:H917"/>
    <mergeCell ref="C918:H918"/>
    <mergeCell ref="C919:H919"/>
    <mergeCell ref="C920:H920"/>
    <mergeCell ref="C921:H921"/>
    <mergeCell ref="A940:B940"/>
    <mergeCell ref="C941:G941"/>
    <mergeCell ref="A943:B943"/>
    <mergeCell ref="C944:G944"/>
    <mergeCell ref="C928:H928"/>
    <mergeCell ref="C929:H929"/>
    <mergeCell ref="C930:F930"/>
    <mergeCell ref="C931:F931"/>
    <mergeCell ref="C933:K933"/>
    <mergeCell ref="C934:F934"/>
    <mergeCell ref="C937:I937"/>
  </mergeCells>
  <pageMargins left="0.39370078740157483" right="0.19685039370078741" top="0.39370078740157483" bottom="0.39370078740157483" header="0.19685039370078741" footer="0.19685039370078741"/>
  <pageSetup paperSize="9" scale="46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878A2-057A-4218-9DD8-3D3F0B6707EA}">
  <dimension ref="A1:IK412"/>
  <sheetViews>
    <sheetView topLeftCell="A238" workbookViewId="0">
      <selection activeCell="M265" sqref="M265"/>
    </sheetView>
  </sheetViews>
  <sheetFormatPr defaultColWidth="9.140625" defaultRowHeight="12.75" x14ac:dyDescent="0.2"/>
  <cols>
    <col min="1" max="16" width="9.140625" customWidth="1"/>
    <col min="17" max="26" width="2.7109375" customWidth="1"/>
    <col min="27" max="29" width="9.140625" customWidth="1"/>
    <col min="30" max="36" width="2.7109375" customWidth="1"/>
    <col min="37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406</v>
      </c>
      <c r="C12" s="1">
        <v>0</v>
      </c>
      <c r="D12" s="1">
        <f>ROW(A347)</f>
        <v>347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496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06" x14ac:dyDescent="0.2">
      <c r="A18" s="2">
        <v>52</v>
      </c>
      <c r="B18" s="2">
        <f t="shared" ref="B18:G18" si="0">B347</f>
        <v>406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ЗТП</v>
      </c>
      <c r="H18" s="2"/>
      <c r="I18" s="2"/>
      <c r="J18" s="2"/>
      <c r="K18" s="2"/>
      <c r="L18" s="2"/>
      <c r="M18" s="2"/>
      <c r="N18" s="2"/>
      <c r="O18" s="2">
        <f t="shared" ref="O18:AT18" si="1">O347</f>
        <v>12907357.210000001</v>
      </c>
      <c r="P18" s="2">
        <f t="shared" si="1"/>
        <v>11821729.289999999</v>
      </c>
      <c r="Q18" s="2">
        <f t="shared" si="1"/>
        <v>167159.72</v>
      </c>
      <c r="R18" s="2">
        <f t="shared" si="1"/>
        <v>62900.959999999999</v>
      </c>
      <c r="S18" s="2">
        <f t="shared" si="1"/>
        <v>855567.24</v>
      </c>
      <c r="T18" s="2">
        <f t="shared" si="1"/>
        <v>0</v>
      </c>
      <c r="U18" s="2">
        <f t="shared" si="1"/>
        <v>1476.8639119999998</v>
      </c>
      <c r="V18" s="2">
        <f t="shared" si="1"/>
        <v>102.24321200000001</v>
      </c>
      <c r="W18" s="2">
        <f t="shared" si="1"/>
        <v>0</v>
      </c>
      <c r="X18" s="2">
        <f t="shared" si="1"/>
        <v>761020.21</v>
      </c>
      <c r="Y18" s="2">
        <f t="shared" si="1"/>
        <v>383791.8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14052169.220000001</v>
      </c>
      <c r="AS18" s="2">
        <f t="shared" si="1"/>
        <v>11709086.289999999</v>
      </c>
      <c r="AT18" s="2">
        <f t="shared" si="1"/>
        <v>1158305.23</v>
      </c>
      <c r="AU18" s="2">
        <f t="shared" ref="AU18:BZ18" si="2">AU347</f>
        <v>1184777.7</v>
      </c>
      <c r="AV18" s="2">
        <f t="shared" si="2"/>
        <v>11821729.289999999</v>
      </c>
      <c r="AW18" s="2">
        <f t="shared" si="2"/>
        <v>11821729.289999999</v>
      </c>
      <c r="AX18" s="2">
        <f t="shared" si="2"/>
        <v>0</v>
      </c>
      <c r="AY18" s="2">
        <f t="shared" si="2"/>
        <v>11821729.289999999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CA347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DG347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EM347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FS347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06" x14ac:dyDescent="0.2">
      <c r="A20" s="1">
        <v>3</v>
      </c>
      <c r="B20" s="1">
        <v>0</v>
      </c>
      <c r="C20" s="1"/>
      <c r="D20" s="1">
        <f>ROW(A24)</f>
        <v>24</v>
      </c>
      <c r="E20" s="1"/>
      <c r="F20" s="1" t="s">
        <v>3</v>
      </c>
      <c r="G20" s="1" t="s">
        <v>16</v>
      </c>
      <c r="H20" s="1" t="s">
        <v>3</v>
      </c>
      <c r="I20" s="1">
        <v>0</v>
      </c>
      <c r="J20" s="1" t="s">
        <v>3</v>
      </c>
      <c r="K20" s="1">
        <v>0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06" x14ac:dyDescent="0.2">
      <c r="A22" s="2">
        <v>52</v>
      </c>
      <c r="B22" s="2">
        <f t="shared" ref="B22:G22" si="7">B24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O24</f>
        <v>0</v>
      </c>
      <c r="P22" s="2">
        <f t="shared" si="8"/>
        <v>0</v>
      </c>
      <c r="Q22" s="2">
        <f t="shared" si="8"/>
        <v>0</v>
      </c>
      <c r="R22" s="2">
        <f t="shared" si="8"/>
        <v>0</v>
      </c>
      <c r="S22" s="2">
        <f t="shared" si="8"/>
        <v>0</v>
      </c>
      <c r="T22" s="2">
        <f t="shared" si="8"/>
        <v>0</v>
      </c>
      <c r="U22" s="2">
        <f t="shared" si="8"/>
        <v>0</v>
      </c>
      <c r="V22" s="2">
        <f t="shared" si="8"/>
        <v>0</v>
      </c>
      <c r="W22" s="2">
        <f t="shared" si="8"/>
        <v>0</v>
      </c>
      <c r="X22" s="2">
        <f t="shared" si="8"/>
        <v>0</v>
      </c>
      <c r="Y22" s="2">
        <f t="shared" si="8"/>
        <v>0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0</v>
      </c>
      <c r="AS22" s="2">
        <f t="shared" si="8"/>
        <v>0</v>
      </c>
      <c r="AT22" s="2">
        <f t="shared" si="8"/>
        <v>0</v>
      </c>
      <c r="AU22" s="2">
        <f t="shared" ref="AU22:BZ22" si="9">AU24</f>
        <v>0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06" x14ac:dyDescent="0.2">
      <c r="A24" s="2">
        <v>51</v>
      </c>
      <c r="B24" s="2">
        <f>B20</f>
        <v>0</v>
      </c>
      <c r="C24" s="2">
        <f>A20</f>
        <v>3</v>
      </c>
      <c r="D24" s="2">
        <f>ROW(A20)</f>
        <v>20</v>
      </c>
      <c r="E24" s="2"/>
      <c r="F24" s="2" t="str">
        <f>IF(F20&lt;&gt;"",F20,"")</f>
        <v/>
      </c>
      <c r="G24" s="2" t="str">
        <f>IF(G20&lt;&gt;"",G20,"")</f>
        <v>Новая локальная смета</v>
      </c>
      <c r="H24" s="2">
        <v>0</v>
      </c>
      <c r="I24" s="2"/>
      <c r="J24" s="2"/>
      <c r="K24" s="2"/>
      <c r="L24" s="2"/>
      <c r="M24" s="2"/>
      <c r="N24" s="2"/>
      <c r="O24" s="2">
        <f t="shared" ref="O24:Y24" si="14">AB24</f>
        <v>0</v>
      </c>
      <c r="P24" s="2">
        <f t="shared" si="14"/>
        <v>0</v>
      </c>
      <c r="Q24" s="2">
        <f t="shared" si="14"/>
        <v>0</v>
      </c>
      <c r="R24" s="2">
        <f t="shared" si="14"/>
        <v>0</v>
      </c>
      <c r="S24" s="2">
        <f t="shared" si="14"/>
        <v>0</v>
      </c>
      <c r="T24" s="2">
        <f t="shared" si="14"/>
        <v>0</v>
      </c>
      <c r="U24" s="2">
        <f t="shared" si="14"/>
        <v>0</v>
      </c>
      <c r="V24" s="2">
        <f t="shared" si="14"/>
        <v>0</v>
      </c>
      <c r="W24" s="2">
        <f t="shared" si="14"/>
        <v>0</v>
      </c>
      <c r="X24" s="2">
        <f t="shared" si="14"/>
        <v>0</v>
      </c>
      <c r="Y24" s="2">
        <f t="shared" si="14"/>
        <v>0</v>
      </c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>
        <f t="shared" ref="AO24:BD24" si="15">BX24</f>
        <v>0</v>
      </c>
      <c r="AP24" s="2">
        <f t="shared" si="15"/>
        <v>0</v>
      </c>
      <c r="AQ24" s="2">
        <f t="shared" si="15"/>
        <v>0</v>
      </c>
      <c r="AR24" s="2">
        <f t="shared" si="15"/>
        <v>0</v>
      </c>
      <c r="AS24" s="2">
        <f t="shared" si="15"/>
        <v>0</v>
      </c>
      <c r="AT24" s="2">
        <f t="shared" si="15"/>
        <v>0</v>
      </c>
      <c r="AU24" s="2">
        <f t="shared" si="15"/>
        <v>0</v>
      </c>
      <c r="AV24" s="2">
        <f t="shared" si="15"/>
        <v>0</v>
      </c>
      <c r="AW24" s="2">
        <f t="shared" si="15"/>
        <v>0</v>
      </c>
      <c r="AX24" s="2">
        <f t="shared" si="15"/>
        <v>0</v>
      </c>
      <c r="AY24" s="2">
        <f t="shared" si="15"/>
        <v>0</v>
      </c>
      <c r="AZ24" s="2">
        <f t="shared" si="15"/>
        <v>0</v>
      </c>
      <c r="BA24" s="2">
        <f t="shared" si="15"/>
        <v>0</v>
      </c>
      <c r="BB24" s="2">
        <f t="shared" si="15"/>
        <v>0</v>
      </c>
      <c r="BC24" s="2">
        <f t="shared" si="15"/>
        <v>0</v>
      </c>
      <c r="BD24" s="2">
        <f t="shared" si="15"/>
        <v>0</v>
      </c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>
        <v>0</v>
      </c>
    </row>
    <row r="26" spans="1:206" x14ac:dyDescent="0.2">
      <c r="A26" s="4">
        <v>50</v>
      </c>
      <c r="B26" s="4">
        <v>0</v>
      </c>
      <c r="C26" s="4">
        <v>0</v>
      </c>
      <c r="D26" s="4">
        <v>1</v>
      </c>
      <c r="E26" s="4">
        <v>201</v>
      </c>
      <c r="F26" s="4">
        <f>ROUND(Source!O24,O26)</f>
        <v>0</v>
      </c>
      <c r="G26" s="4" t="s">
        <v>17</v>
      </c>
      <c r="H26" s="4" t="s">
        <v>18</v>
      </c>
      <c r="I26" s="4"/>
      <c r="J26" s="4"/>
      <c r="K26" s="4">
        <v>201</v>
      </c>
      <c r="L26" s="4">
        <v>1</v>
      </c>
      <c r="M26" s="4">
        <v>3</v>
      </c>
      <c r="N26" s="4" t="s">
        <v>3</v>
      </c>
      <c r="O26" s="4">
        <v>0</v>
      </c>
      <c r="P26" s="4"/>
      <c r="Q26" s="4"/>
      <c r="R26" s="4"/>
      <c r="S26" s="4"/>
      <c r="T26" s="4"/>
      <c r="U26" s="4"/>
      <c r="V26" s="4"/>
      <c r="W26" s="4">
        <v>0</v>
      </c>
      <c r="X26" s="4">
        <v>1</v>
      </c>
      <c r="Y26" s="4">
        <v>0</v>
      </c>
      <c r="Z26" s="4"/>
      <c r="AA26" s="4"/>
      <c r="AB26" s="4"/>
    </row>
    <row r="27" spans="1:206" x14ac:dyDescent="0.2">
      <c r="A27" s="4">
        <v>50</v>
      </c>
      <c r="B27" s="4">
        <v>0</v>
      </c>
      <c r="C27" s="4">
        <v>0</v>
      </c>
      <c r="D27" s="4">
        <v>1</v>
      </c>
      <c r="E27" s="4">
        <v>202</v>
      </c>
      <c r="F27" s="4">
        <f>ROUND(Source!P24,O27)</f>
        <v>0</v>
      </c>
      <c r="G27" s="4" t="s">
        <v>19</v>
      </c>
      <c r="H27" s="4" t="s">
        <v>20</v>
      </c>
      <c r="I27" s="4"/>
      <c r="J27" s="4"/>
      <c r="K27" s="4">
        <v>202</v>
      </c>
      <c r="L27" s="4">
        <v>2</v>
      </c>
      <c r="M27" s="4">
        <v>3</v>
      </c>
      <c r="N27" s="4" t="s">
        <v>3</v>
      </c>
      <c r="O27" s="4">
        <v>0</v>
      </c>
      <c r="P27" s="4"/>
      <c r="Q27" s="4"/>
      <c r="R27" s="4"/>
      <c r="S27" s="4"/>
      <c r="T27" s="4"/>
      <c r="U27" s="4"/>
      <c r="V27" s="4"/>
      <c r="W27" s="4">
        <v>0</v>
      </c>
      <c r="X27" s="4">
        <v>1</v>
      </c>
      <c r="Y27" s="4">
        <v>0</v>
      </c>
      <c r="Z27" s="4"/>
      <c r="AA27" s="4"/>
      <c r="AB27" s="4"/>
    </row>
    <row r="28" spans="1:206" x14ac:dyDescent="0.2">
      <c r="A28" s="4">
        <v>50</v>
      </c>
      <c r="B28" s="4">
        <v>0</v>
      </c>
      <c r="C28" s="4">
        <v>0</v>
      </c>
      <c r="D28" s="4">
        <v>1</v>
      </c>
      <c r="E28" s="4">
        <v>222</v>
      </c>
      <c r="F28" s="4">
        <f>ROUND(Source!AO24,O28)</f>
        <v>0</v>
      </c>
      <c r="G28" s="4" t="s">
        <v>21</v>
      </c>
      <c r="H28" s="4" t="s">
        <v>22</v>
      </c>
      <c r="I28" s="4"/>
      <c r="J28" s="4"/>
      <c r="K28" s="4">
        <v>222</v>
      </c>
      <c r="L28" s="4">
        <v>3</v>
      </c>
      <c r="M28" s="4">
        <v>3</v>
      </c>
      <c r="N28" s="4" t="s">
        <v>3</v>
      </c>
      <c r="O28" s="4">
        <v>0</v>
      </c>
      <c r="P28" s="4"/>
      <c r="Q28" s="4"/>
      <c r="R28" s="4"/>
      <c r="S28" s="4"/>
      <c r="T28" s="4"/>
      <c r="U28" s="4"/>
      <c r="V28" s="4"/>
      <c r="W28" s="4">
        <v>0</v>
      </c>
      <c r="X28" s="4">
        <v>1</v>
      </c>
      <c r="Y28" s="4">
        <v>0</v>
      </c>
      <c r="Z28" s="4"/>
      <c r="AA28" s="4"/>
      <c r="AB28" s="4"/>
    </row>
    <row r="29" spans="1:206" x14ac:dyDescent="0.2">
      <c r="A29" s="4">
        <v>50</v>
      </c>
      <c r="B29" s="4">
        <v>0</v>
      </c>
      <c r="C29" s="4">
        <v>0</v>
      </c>
      <c r="D29" s="4">
        <v>1</v>
      </c>
      <c r="E29" s="4">
        <v>225</v>
      </c>
      <c r="F29" s="4">
        <f>ROUND(Source!AV24,O29)</f>
        <v>0</v>
      </c>
      <c r="G29" s="4" t="s">
        <v>23</v>
      </c>
      <c r="H29" s="4" t="s">
        <v>24</v>
      </c>
      <c r="I29" s="4"/>
      <c r="J29" s="4"/>
      <c r="K29" s="4">
        <v>225</v>
      </c>
      <c r="L29" s="4">
        <v>4</v>
      </c>
      <c r="M29" s="4">
        <v>3</v>
      </c>
      <c r="N29" s="4" t="s">
        <v>3</v>
      </c>
      <c r="O29" s="4">
        <v>0</v>
      </c>
      <c r="P29" s="4"/>
      <c r="Q29" s="4"/>
      <c r="R29" s="4"/>
      <c r="S29" s="4"/>
      <c r="T29" s="4"/>
      <c r="U29" s="4"/>
      <c r="V29" s="4"/>
      <c r="W29" s="4">
        <v>0</v>
      </c>
      <c r="X29" s="4">
        <v>1</v>
      </c>
      <c r="Y29" s="4">
        <v>0</v>
      </c>
      <c r="Z29" s="4"/>
      <c r="AA29" s="4"/>
      <c r="AB29" s="4"/>
    </row>
    <row r="30" spans="1:206" x14ac:dyDescent="0.2">
      <c r="A30" s="4">
        <v>50</v>
      </c>
      <c r="B30" s="4">
        <v>0</v>
      </c>
      <c r="C30" s="4">
        <v>0</v>
      </c>
      <c r="D30" s="4">
        <v>1</v>
      </c>
      <c r="E30" s="4">
        <v>226</v>
      </c>
      <c r="F30" s="4">
        <f>ROUND(Source!AW24,O30)</f>
        <v>0</v>
      </c>
      <c r="G30" s="4" t="s">
        <v>25</v>
      </c>
      <c r="H30" s="4" t="s">
        <v>26</v>
      </c>
      <c r="I30" s="4"/>
      <c r="J30" s="4"/>
      <c r="K30" s="4">
        <v>226</v>
      </c>
      <c r="L30" s="4">
        <v>5</v>
      </c>
      <c r="M30" s="4">
        <v>3</v>
      </c>
      <c r="N30" s="4" t="s">
        <v>3</v>
      </c>
      <c r="O30" s="4">
        <v>0</v>
      </c>
      <c r="P30" s="4"/>
      <c r="Q30" s="4"/>
      <c r="R30" s="4"/>
      <c r="S30" s="4"/>
      <c r="T30" s="4"/>
      <c r="U30" s="4"/>
      <c r="V30" s="4"/>
      <c r="W30" s="4">
        <v>0</v>
      </c>
      <c r="X30" s="4">
        <v>1</v>
      </c>
      <c r="Y30" s="4">
        <v>0</v>
      </c>
      <c r="Z30" s="4"/>
      <c r="AA30" s="4"/>
      <c r="AB30" s="4"/>
    </row>
    <row r="31" spans="1:206" x14ac:dyDescent="0.2">
      <c r="A31" s="4">
        <v>50</v>
      </c>
      <c r="B31" s="4">
        <v>0</v>
      </c>
      <c r="C31" s="4">
        <v>0</v>
      </c>
      <c r="D31" s="4">
        <v>1</v>
      </c>
      <c r="E31" s="4">
        <v>227</v>
      </c>
      <c r="F31" s="4">
        <f>ROUND(Source!AX24,O31)</f>
        <v>0</v>
      </c>
      <c r="G31" s="4" t="s">
        <v>27</v>
      </c>
      <c r="H31" s="4" t="s">
        <v>28</v>
      </c>
      <c r="I31" s="4"/>
      <c r="J31" s="4"/>
      <c r="K31" s="4">
        <v>227</v>
      </c>
      <c r="L31" s="4">
        <v>6</v>
      </c>
      <c r="M31" s="4">
        <v>3</v>
      </c>
      <c r="N31" s="4" t="s">
        <v>3</v>
      </c>
      <c r="O31" s="4">
        <v>0</v>
      </c>
      <c r="P31" s="4"/>
      <c r="Q31" s="4"/>
      <c r="R31" s="4"/>
      <c r="S31" s="4"/>
      <c r="T31" s="4"/>
      <c r="U31" s="4"/>
      <c r="V31" s="4"/>
      <c r="W31" s="4">
        <v>0</v>
      </c>
      <c r="X31" s="4">
        <v>1</v>
      </c>
      <c r="Y31" s="4">
        <v>0</v>
      </c>
      <c r="Z31" s="4"/>
      <c r="AA31" s="4"/>
      <c r="AB31" s="4"/>
    </row>
    <row r="32" spans="1:206" x14ac:dyDescent="0.2">
      <c r="A32" s="4">
        <v>50</v>
      </c>
      <c r="B32" s="4">
        <v>0</v>
      </c>
      <c r="C32" s="4">
        <v>0</v>
      </c>
      <c r="D32" s="4">
        <v>1</v>
      </c>
      <c r="E32" s="4">
        <v>228</v>
      </c>
      <c r="F32" s="4">
        <f>ROUND(Source!AY24,O32)</f>
        <v>0</v>
      </c>
      <c r="G32" s="4" t="s">
        <v>29</v>
      </c>
      <c r="H32" s="4" t="s">
        <v>30</v>
      </c>
      <c r="I32" s="4"/>
      <c r="J32" s="4"/>
      <c r="K32" s="4">
        <v>228</v>
      </c>
      <c r="L32" s="4">
        <v>7</v>
      </c>
      <c r="M32" s="4">
        <v>3</v>
      </c>
      <c r="N32" s="4" t="s">
        <v>3</v>
      </c>
      <c r="O32" s="4">
        <v>0</v>
      </c>
      <c r="P32" s="4"/>
      <c r="Q32" s="4"/>
      <c r="R32" s="4"/>
      <c r="S32" s="4"/>
      <c r="T32" s="4"/>
      <c r="U32" s="4"/>
      <c r="V32" s="4"/>
      <c r="W32" s="4">
        <v>0</v>
      </c>
      <c r="X32" s="4">
        <v>1</v>
      </c>
      <c r="Y32" s="4">
        <v>0</v>
      </c>
      <c r="Z32" s="4"/>
      <c r="AA32" s="4"/>
      <c r="AB32" s="4"/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216</v>
      </c>
      <c r="F33" s="4">
        <f>ROUND(Source!AP24,O33)</f>
        <v>0</v>
      </c>
      <c r="G33" s="4" t="s">
        <v>31</v>
      </c>
      <c r="H33" s="4" t="s">
        <v>32</v>
      </c>
      <c r="I33" s="4"/>
      <c r="J33" s="4"/>
      <c r="K33" s="4">
        <v>216</v>
      </c>
      <c r="L33" s="4">
        <v>8</v>
      </c>
      <c r="M33" s="4">
        <v>3</v>
      </c>
      <c r="N33" s="4" t="s">
        <v>3</v>
      </c>
      <c r="O33" s="4">
        <v>0</v>
      </c>
      <c r="P33" s="4"/>
      <c r="Q33" s="4"/>
      <c r="R33" s="4"/>
      <c r="S33" s="4"/>
      <c r="T33" s="4"/>
      <c r="U33" s="4"/>
      <c r="V33" s="4"/>
      <c r="W33" s="4">
        <v>0</v>
      </c>
      <c r="X33" s="4">
        <v>1</v>
      </c>
      <c r="Y33" s="4">
        <v>0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223</v>
      </c>
      <c r="F34" s="4">
        <f>ROUND(Source!AQ24,O34)</f>
        <v>0</v>
      </c>
      <c r="G34" s="4" t="s">
        <v>33</v>
      </c>
      <c r="H34" s="4" t="s">
        <v>34</v>
      </c>
      <c r="I34" s="4"/>
      <c r="J34" s="4"/>
      <c r="K34" s="4">
        <v>223</v>
      </c>
      <c r="L34" s="4">
        <v>9</v>
      </c>
      <c r="M34" s="4">
        <v>3</v>
      </c>
      <c r="N34" s="4" t="s">
        <v>3</v>
      </c>
      <c r="O34" s="4">
        <v>0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229</v>
      </c>
      <c r="F35" s="4">
        <f>ROUND(Source!AZ24,O35)</f>
        <v>0</v>
      </c>
      <c r="G35" s="4" t="s">
        <v>35</v>
      </c>
      <c r="H35" s="4" t="s">
        <v>36</v>
      </c>
      <c r="I35" s="4"/>
      <c r="J35" s="4"/>
      <c r="K35" s="4">
        <v>229</v>
      </c>
      <c r="L35" s="4">
        <v>10</v>
      </c>
      <c r="M35" s="4">
        <v>3</v>
      </c>
      <c r="N35" s="4" t="s">
        <v>3</v>
      </c>
      <c r="O35" s="4">
        <v>0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203</v>
      </c>
      <c r="F36" s="4">
        <f>ROUND(Source!Q24,O36)</f>
        <v>0</v>
      </c>
      <c r="G36" s="4" t="s">
        <v>37</v>
      </c>
      <c r="H36" s="4" t="s">
        <v>38</v>
      </c>
      <c r="I36" s="4"/>
      <c r="J36" s="4"/>
      <c r="K36" s="4">
        <v>203</v>
      </c>
      <c r="L36" s="4">
        <v>11</v>
      </c>
      <c r="M36" s="4">
        <v>3</v>
      </c>
      <c r="N36" s="4" t="s">
        <v>3</v>
      </c>
      <c r="O36" s="4">
        <v>0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231</v>
      </c>
      <c r="F37" s="4">
        <f>ROUND(Source!BB24,O37)</f>
        <v>0</v>
      </c>
      <c r="G37" s="4" t="s">
        <v>39</v>
      </c>
      <c r="H37" s="4" t="s">
        <v>40</v>
      </c>
      <c r="I37" s="4"/>
      <c r="J37" s="4"/>
      <c r="K37" s="4">
        <v>231</v>
      </c>
      <c r="L37" s="4">
        <v>12</v>
      </c>
      <c r="M37" s="4">
        <v>3</v>
      </c>
      <c r="N37" s="4" t="s">
        <v>3</v>
      </c>
      <c r="O37" s="4">
        <v>0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204</v>
      </c>
      <c r="F38" s="4">
        <f>ROUND(Source!R24,O38)</f>
        <v>0</v>
      </c>
      <c r="G38" s="4" t="s">
        <v>41</v>
      </c>
      <c r="H38" s="4" t="s">
        <v>42</v>
      </c>
      <c r="I38" s="4"/>
      <c r="J38" s="4"/>
      <c r="K38" s="4">
        <v>204</v>
      </c>
      <c r="L38" s="4">
        <v>13</v>
      </c>
      <c r="M38" s="4">
        <v>3</v>
      </c>
      <c r="N38" s="4" t="s">
        <v>3</v>
      </c>
      <c r="O38" s="4">
        <v>0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205</v>
      </c>
      <c r="F39" s="4">
        <f>ROUND(Source!S24,O39)</f>
        <v>0</v>
      </c>
      <c r="G39" s="4" t="s">
        <v>43</v>
      </c>
      <c r="H39" s="4" t="s">
        <v>44</v>
      </c>
      <c r="I39" s="4"/>
      <c r="J39" s="4"/>
      <c r="K39" s="4">
        <v>205</v>
      </c>
      <c r="L39" s="4">
        <v>14</v>
      </c>
      <c r="M39" s="4">
        <v>3</v>
      </c>
      <c r="N39" s="4" t="s">
        <v>3</v>
      </c>
      <c r="O39" s="4">
        <v>0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232</v>
      </c>
      <c r="F40" s="4">
        <f>ROUND(Source!BC24,O40)</f>
        <v>0</v>
      </c>
      <c r="G40" s="4" t="s">
        <v>45</v>
      </c>
      <c r="H40" s="4" t="s">
        <v>46</v>
      </c>
      <c r="I40" s="4"/>
      <c r="J40" s="4"/>
      <c r="K40" s="4">
        <v>232</v>
      </c>
      <c r="L40" s="4">
        <v>15</v>
      </c>
      <c r="M40" s="4">
        <v>3</v>
      </c>
      <c r="N40" s="4" t="s">
        <v>3</v>
      </c>
      <c r="O40" s="4">
        <v>0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214</v>
      </c>
      <c r="F41" s="4">
        <f>ROUND(Source!AS24,O41)</f>
        <v>0</v>
      </c>
      <c r="G41" s="4" t="s">
        <v>47</v>
      </c>
      <c r="H41" s="4" t="s">
        <v>48</v>
      </c>
      <c r="I41" s="4"/>
      <c r="J41" s="4"/>
      <c r="K41" s="4">
        <v>214</v>
      </c>
      <c r="L41" s="4">
        <v>16</v>
      </c>
      <c r="M41" s="4">
        <v>3</v>
      </c>
      <c r="N41" s="4" t="s">
        <v>3</v>
      </c>
      <c r="O41" s="4">
        <v>0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215</v>
      </c>
      <c r="F42" s="4">
        <f>ROUND(Source!AT24,O42)</f>
        <v>0</v>
      </c>
      <c r="G42" s="4" t="s">
        <v>49</v>
      </c>
      <c r="H42" s="4" t="s">
        <v>50</v>
      </c>
      <c r="I42" s="4"/>
      <c r="J42" s="4"/>
      <c r="K42" s="4">
        <v>215</v>
      </c>
      <c r="L42" s="4">
        <v>17</v>
      </c>
      <c r="M42" s="4">
        <v>3</v>
      </c>
      <c r="N42" s="4" t="s">
        <v>3</v>
      </c>
      <c r="O42" s="4">
        <v>0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217</v>
      </c>
      <c r="F43" s="4">
        <f>ROUND(Source!AU24,O43)</f>
        <v>0</v>
      </c>
      <c r="G43" s="4" t="s">
        <v>51</v>
      </c>
      <c r="H43" s="4" t="s">
        <v>52</v>
      </c>
      <c r="I43" s="4"/>
      <c r="J43" s="4"/>
      <c r="K43" s="4">
        <v>217</v>
      </c>
      <c r="L43" s="4">
        <v>18</v>
      </c>
      <c r="M43" s="4">
        <v>3</v>
      </c>
      <c r="N43" s="4" t="s">
        <v>3</v>
      </c>
      <c r="O43" s="4">
        <v>0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230</v>
      </c>
      <c r="F44" s="4">
        <f>ROUND(Source!BA24,O44)</f>
        <v>0</v>
      </c>
      <c r="G44" s="4" t="s">
        <v>53</v>
      </c>
      <c r="H44" s="4" t="s">
        <v>54</v>
      </c>
      <c r="I44" s="4"/>
      <c r="J44" s="4"/>
      <c r="K44" s="4">
        <v>230</v>
      </c>
      <c r="L44" s="4">
        <v>19</v>
      </c>
      <c r="M44" s="4">
        <v>3</v>
      </c>
      <c r="N44" s="4" t="s">
        <v>3</v>
      </c>
      <c r="O44" s="4">
        <v>0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206</v>
      </c>
      <c r="F45" s="4">
        <f>ROUND(Source!T24,O45)</f>
        <v>0</v>
      </c>
      <c r="G45" s="4" t="s">
        <v>55</v>
      </c>
      <c r="H45" s="4" t="s">
        <v>56</v>
      </c>
      <c r="I45" s="4"/>
      <c r="J45" s="4"/>
      <c r="K45" s="4">
        <v>206</v>
      </c>
      <c r="L45" s="4">
        <v>20</v>
      </c>
      <c r="M45" s="4">
        <v>3</v>
      </c>
      <c r="N45" s="4" t="s">
        <v>3</v>
      </c>
      <c r="O45" s="4">
        <v>0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207</v>
      </c>
      <c r="F46" s="4">
        <f>ROUND(Source!U24,O46)</f>
        <v>0</v>
      </c>
      <c r="G46" s="4" t="s">
        <v>57</v>
      </c>
      <c r="H46" s="4" t="s">
        <v>58</v>
      </c>
      <c r="I46" s="4"/>
      <c r="J46" s="4"/>
      <c r="K46" s="4">
        <v>207</v>
      </c>
      <c r="L46" s="4">
        <v>21</v>
      </c>
      <c r="M46" s="4">
        <v>3</v>
      </c>
      <c r="N46" s="4" t="s">
        <v>3</v>
      </c>
      <c r="O46" s="4">
        <v>7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208</v>
      </c>
      <c r="F47" s="4">
        <f>ROUND(Source!V24,O47)</f>
        <v>0</v>
      </c>
      <c r="G47" s="4" t="s">
        <v>59</v>
      </c>
      <c r="H47" s="4" t="s">
        <v>60</v>
      </c>
      <c r="I47" s="4"/>
      <c r="J47" s="4"/>
      <c r="K47" s="4">
        <v>208</v>
      </c>
      <c r="L47" s="4">
        <v>22</v>
      </c>
      <c r="M47" s="4">
        <v>3</v>
      </c>
      <c r="N47" s="4" t="s">
        <v>3</v>
      </c>
      <c r="O47" s="4">
        <v>7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209</v>
      </c>
      <c r="F48" s="4">
        <f>ROUND(Source!W24,O48)</f>
        <v>0</v>
      </c>
      <c r="G48" s="4" t="s">
        <v>61</v>
      </c>
      <c r="H48" s="4" t="s">
        <v>62</v>
      </c>
      <c r="I48" s="4"/>
      <c r="J48" s="4"/>
      <c r="K48" s="4">
        <v>209</v>
      </c>
      <c r="L48" s="4">
        <v>23</v>
      </c>
      <c r="M48" s="4">
        <v>3</v>
      </c>
      <c r="N48" s="4" t="s">
        <v>3</v>
      </c>
      <c r="O48" s="4">
        <v>0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45" x14ac:dyDescent="0.2">
      <c r="A49" s="4">
        <v>50</v>
      </c>
      <c r="B49" s="4">
        <v>0</v>
      </c>
      <c r="C49" s="4">
        <v>0</v>
      </c>
      <c r="D49" s="4">
        <v>1</v>
      </c>
      <c r="E49" s="4">
        <v>233</v>
      </c>
      <c r="F49" s="4">
        <f>ROUND(Source!BD24,O49)</f>
        <v>0</v>
      </c>
      <c r="G49" s="4" t="s">
        <v>63</v>
      </c>
      <c r="H49" s="4" t="s">
        <v>64</v>
      </c>
      <c r="I49" s="4"/>
      <c r="J49" s="4"/>
      <c r="K49" s="4">
        <v>233</v>
      </c>
      <c r="L49" s="4">
        <v>24</v>
      </c>
      <c r="M49" s="4">
        <v>3</v>
      </c>
      <c r="N49" s="4" t="s">
        <v>3</v>
      </c>
      <c r="O49" s="4">
        <v>0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45" x14ac:dyDescent="0.2">
      <c r="A50" s="4">
        <v>50</v>
      </c>
      <c r="B50" s="4">
        <v>0</v>
      </c>
      <c r="C50" s="4">
        <v>0</v>
      </c>
      <c r="D50" s="4">
        <v>1</v>
      </c>
      <c r="E50" s="4">
        <v>210</v>
      </c>
      <c r="F50" s="4">
        <f>ROUND(Source!X24,O50)</f>
        <v>0</v>
      </c>
      <c r="G50" s="4" t="s">
        <v>65</v>
      </c>
      <c r="H50" s="4" t="s">
        <v>66</v>
      </c>
      <c r="I50" s="4"/>
      <c r="J50" s="4"/>
      <c r="K50" s="4">
        <v>210</v>
      </c>
      <c r="L50" s="4">
        <v>25</v>
      </c>
      <c r="M50" s="4">
        <v>3</v>
      </c>
      <c r="N50" s="4" t="s">
        <v>3</v>
      </c>
      <c r="O50" s="4">
        <v>0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45" x14ac:dyDescent="0.2">
      <c r="A51" s="4">
        <v>50</v>
      </c>
      <c r="B51" s="4">
        <v>0</v>
      </c>
      <c r="C51" s="4">
        <v>0</v>
      </c>
      <c r="D51" s="4">
        <v>1</v>
      </c>
      <c r="E51" s="4">
        <v>211</v>
      </c>
      <c r="F51" s="4">
        <f>ROUND(Source!Y24,O51)</f>
        <v>0</v>
      </c>
      <c r="G51" s="4" t="s">
        <v>67</v>
      </c>
      <c r="H51" s="4" t="s">
        <v>68</v>
      </c>
      <c r="I51" s="4"/>
      <c r="J51" s="4"/>
      <c r="K51" s="4">
        <v>211</v>
      </c>
      <c r="L51" s="4">
        <v>26</v>
      </c>
      <c r="M51" s="4">
        <v>3</v>
      </c>
      <c r="N51" s="4" t="s">
        <v>3</v>
      </c>
      <c r="O51" s="4">
        <v>0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45" x14ac:dyDescent="0.2">
      <c r="A52" s="4">
        <v>50</v>
      </c>
      <c r="B52" s="4">
        <v>0</v>
      </c>
      <c r="C52" s="4">
        <v>0</v>
      </c>
      <c r="D52" s="4">
        <v>1</v>
      </c>
      <c r="E52" s="4">
        <v>224</v>
      </c>
      <c r="F52" s="4">
        <f>ROUND(Source!AR24,O52)</f>
        <v>0</v>
      </c>
      <c r="G52" s="4" t="s">
        <v>69</v>
      </c>
      <c r="H52" s="4" t="s">
        <v>70</v>
      </c>
      <c r="I52" s="4"/>
      <c r="J52" s="4"/>
      <c r="K52" s="4">
        <v>224</v>
      </c>
      <c r="L52" s="4">
        <v>27</v>
      </c>
      <c r="M52" s="4">
        <v>3</v>
      </c>
      <c r="N52" s="4" t="s">
        <v>3</v>
      </c>
      <c r="O52" s="4">
        <v>0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4" spans="1:245" x14ac:dyDescent="0.2">
      <c r="A54" s="1">
        <v>3</v>
      </c>
      <c r="B54" s="1">
        <v>1</v>
      </c>
      <c r="C54" s="1"/>
      <c r="D54" s="1">
        <f>ROW(A314)</f>
        <v>314</v>
      </c>
      <c r="E54" s="1"/>
      <c r="F54" s="1" t="s">
        <v>16</v>
      </c>
      <c r="G54" s="1" t="s">
        <v>71</v>
      </c>
      <c r="H54" s="1" t="s">
        <v>3</v>
      </c>
      <c r="I54" s="1">
        <v>0</v>
      </c>
      <c r="J54" s="1" t="s">
        <v>3</v>
      </c>
      <c r="K54" s="1">
        <v>-1</v>
      </c>
      <c r="L54" s="1" t="s">
        <v>16</v>
      </c>
      <c r="M54" s="1" t="s">
        <v>3</v>
      </c>
      <c r="N54" s="1"/>
      <c r="O54" s="1"/>
      <c r="P54" s="1"/>
      <c r="Q54" s="1"/>
      <c r="R54" s="1"/>
      <c r="S54" s="1">
        <v>0</v>
      </c>
      <c r="T54" s="1"/>
      <c r="U54" s="1" t="s">
        <v>3</v>
      </c>
      <c r="V54" s="1">
        <v>0</v>
      </c>
      <c r="W54" s="1"/>
      <c r="X54" s="1"/>
      <c r="Y54" s="1"/>
      <c r="Z54" s="1"/>
      <c r="AA54" s="1"/>
      <c r="AB54" s="1" t="s">
        <v>3</v>
      </c>
      <c r="AC54" s="1" t="s">
        <v>3</v>
      </c>
      <c r="AD54" s="1" t="s">
        <v>3</v>
      </c>
      <c r="AE54" s="1" t="s">
        <v>3</v>
      </c>
      <c r="AF54" s="1" t="s">
        <v>3</v>
      </c>
      <c r="AG54" s="1" t="s">
        <v>3</v>
      </c>
      <c r="AH54" s="1"/>
      <c r="AI54" s="1"/>
      <c r="AJ54" s="1"/>
      <c r="AK54" s="1"/>
      <c r="AL54" s="1"/>
      <c r="AM54" s="1"/>
      <c r="AN54" s="1"/>
      <c r="AO54" s="1"/>
      <c r="AP54" s="1" t="s">
        <v>3</v>
      </c>
      <c r="AQ54" s="1" t="s">
        <v>3</v>
      </c>
      <c r="AR54" s="1" t="s">
        <v>3</v>
      </c>
      <c r="AS54" s="1"/>
      <c r="AT54" s="1"/>
      <c r="AU54" s="1"/>
      <c r="AV54" s="1"/>
      <c r="AW54" s="1"/>
      <c r="AX54" s="1"/>
      <c r="AY54" s="1"/>
      <c r="AZ54" s="1" t="s">
        <v>3</v>
      </c>
      <c r="BA54" s="1"/>
      <c r="BB54" s="1" t="s">
        <v>3</v>
      </c>
      <c r="BC54" s="1" t="s">
        <v>3</v>
      </c>
      <c r="BD54" s="1" t="s">
        <v>3</v>
      </c>
      <c r="BE54" s="1" t="s">
        <v>3</v>
      </c>
      <c r="BF54" s="1" t="s">
        <v>3</v>
      </c>
      <c r="BG54" s="1" t="s">
        <v>3</v>
      </c>
      <c r="BH54" s="1" t="s">
        <v>3</v>
      </c>
      <c r="BI54" s="1" t="s">
        <v>3</v>
      </c>
      <c r="BJ54" s="1" t="s">
        <v>3</v>
      </c>
      <c r="BK54" s="1" t="s">
        <v>3</v>
      </c>
      <c r="BL54" s="1" t="s">
        <v>3</v>
      </c>
      <c r="BM54" s="1" t="s">
        <v>3</v>
      </c>
      <c r="BN54" s="1" t="s">
        <v>3</v>
      </c>
      <c r="BO54" s="1" t="s">
        <v>3</v>
      </c>
      <c r="BP54" s="1" t="s">
        <v>3</v>
      </c>
      <c r="BQ54" s="1"/>
      <c r="BR54" s="1"/>
      <c r="BS54" s="1"/>
      <c r="BT54" s="1"/>
      <c r="BU54" s="1"/>
      <c r="BV54" s="1"/>
      <c r="BW54" s="1"/>
      <c r="BX54" s="1">
        <v>0</v>
      </c>
      <c r="BY54" s="1"/>
      <c r="BZ54" s="1"/>
      <c r="CA54" s="1"/>
      <c r="CB54" s="1"/>
      <c r="CC54" s="1"/>
      <c r="CD54" s="1"/>
      <c r="CE54" s="1"/>
      <c r="CF54" s="1">
        <v>0</v>
      </c>
      <c r="CG54" s="1">
        <v>0</v>
      </c>
      <c r="CH54" s="1"/>
      <c r="CI54" s="1" t="s">
        <v>3</v>
      </c>
      <c r="CJ54" s="1" t="s">
        <v>3</v>
      </c>
      <c r="CK54" t="s">
        <v>3</v>
      </c>
      <c r="CL54" t="s">
        <v>3</v>
      </c>
      <c r="CM54" t="s">
        <v>3</v>
      </c>
      <c r="CN54" t="s">
        <v>3</v>
      </c>
      <c r="CO54" t="s">
        <v>3</v>
      </c>
      <c r="CP54" t="s">
        <v>3</v>
      </c>
      <c r="CQ54" t="s">
        <v>3</v>
      </c>
    </row>
    <row r="56" spans="1:245" x14ac:dyDescent="0.2">
      <c r="A56" s="2">
        <v>52</v>
      </c>
      <c r="B56" s="2">
        <f t="shared" ref="B56:G56" si="16">B314</f>
        <v>1</v>
      </c>
      <c r="C56" s="2">
        <f t="shared" si="16"/>
        <v>3</v>
      </c>
      <c r="D56" s="2">
        <f t="shared" si="16"/>
        <v>54</v>
      </c>
      <c r="E56" s="2">
        <f t="shared" si="16"/>
        <v>0</v>
      </c>
      <c r="F56" s="2" t="str">
        <f t="shared" si="16"/>
        <v>Новая локальная смета</v>
      </c>
      <c r="G56" s="2" t="str">
        <f t="shared" si="16"/>
        <v>Реконструция ЗТП-1а по адресу: г.Москва, поселение Щаповское, п.Курилово. (инв. № 43312581)</v>
      </c>
      <c r="H56" s="2"/>
      <c r="I56" s="2"/>
      <c r="J56" s="2"/>
      <c r="K56" s="2"/>
      <c r="L56" s="2"/>
      <c r="M56" s="2"/>
      <c r="N56" s="2"/>
      <c r="O56" s="2">
        <f t="shared" ref="O56:AT56" si="17">O314</f>
        <v>12907357.210000001</v>
      </c>
      <c r="P56" s="2">
        <f t="shared" si="17"/>
        <v>11821729.289999999</v>
      </c>
      <c r="Q56" s="2">
        <f t="shared" si="17"/>
        <v>167159.72</v>
      </c>
      <c r="R56" s="2">
        <f t="shared" si="17"/>
        <v>62900.959999999999</v>
      </c>
      <c r="S56" s="2">
        <f t="shared" si="17"/>
        <v>855567.24</v>
      </c>
      <c r="T56" s="2">
        <f t="shared" si="17"/>
        <v>0</v>
      </c>
      <c r="U56" s="2">
        <f t="shared" si="17"/>
        <v>1476.8639119999998</v>
      </c>
      <c r="V56" s="2">
        <f t="shared" si="17"/>
        <v>102.24321200000001</v>
      </c>
      <c r="W56" s="2">
        <f t="shared" si="17"/>
        <v>0</v>
      </c>
      <c r="X56" s="2">
        <f t="shared" si="17"/>
        <v>761020.21</v>
      </c>
      <c r="Y56" s="2">
        <f t="shared" si="17"/>
        <v>383791.8</v>
      </c>
      <c r="Z56" s="2">
        <f t="shared" si="17"/>
        <v>0</v>
      </c>
      <c r="AA56" s="2">
        <f t="shared" si="17"/>
        <v>0</v>
      </c>
      <c r="AB56" s="2">
        <f t="shared" si="17"/>
        <v>0</v>
      </c>
      <c r="AC56" s="2">
        <f t="shared" si="17"/>
        <v>0</v>
      </c>
      <c r="AD56" s="2">
        <f t="shared" si="17"/>
        <v>0</v>
      </c>
      <c r="AE56" s="2">
        <f t="shared" si="17"/>
        <v>0</v>
      </c>
      <c r="AF56" s="2">
        <f t="shared" si="17"/>
        <v>0</v>
      </c>
      <c r="AG56" s="2">
        <f t="shared" si="17"/>
        <v>0</v>
      </c>
      <c r="AH56" s="2">
        <f t="shared" si="17"/>
        <v>0</v>
      </c>
      <c r="AI56" s="2">
        <f t="shared" si="17"/>
        <v>0</v>
      </c>
      <c r="AJ56" s="2">
        <f t="shared" si="17"/>
        <v>0</v>
      </c>
      <c r="AK56" s="2">
        <f t="shared" si="17"/>
        <v>0</v>
      </c>
      <c r="AL56" s="2">
        <f t="shared" si="17"/>
        <v>0</v>
      </c>
      <c r="AM56" s="2">
        <f t="shared" si="17"/>
        <v>0</v>
      </c>
      <c r="AN56" s="2">
        <f t="shared" si="17"/>
        <v>0</v>
      </c>
      <c r="AO56" s="2">
        <f t="shared" si="17"/>
        <v>0</v>
      </c>
      <c r="AP56" s="2">
        <f t="shared" si="17"/>
        <v>0</v>
      </c>
      <c r="AQ56" s="2">
        <f t="shared" si="17"/>
        <v>0</v>
      </c>
      <c r="AR56" s="2">
        <f t="shared" si="17"/>
        <v>14052169.220000001</v>
      </c>
      <c r="AS56" s="2">
        <f t="shared" si="17"/>
        <v>11709086.289999999</v>
      </c>
      <c r="AT56" s="2">
        <f t="shared" si="17"/>
        <v>1158305.23</v>
      </c>
      <c r="AU56" s="2">
        <f t="shared" ref="AU56:BZ56" si="18">AU314</f>
        <v>1184777.7</v>
      </c>
      <c r="AV56" s="2">
        <f t="shared" si="18"/>
        <v>11821729.289999999</v>
      </c>
      <c r="AW56" s="2">
        <f t="shared" si="18"/>
        <v>11821729.289999999</v>
      </c>
      <c r="AX56" s="2">
        <f t="shared" si="18"/>
        <v>0</v>
      </c>
      <c r="AY56" s="2">
        <f t="shared" si="18"/>
        <v>11821729.289999999</v>
      </c>
      <c r="AZ56" s="2">
        <f t="shared" si="18"/>
        <v>0</v>
      </c>
      <c r="BA56" s="2">
        <f t="shared" si="18"/>
        <v>0</v>
      </c>
      <c r="BB56" s="2">
        <f t="shared" si="18"/>
        <v>0</v>
      </c>
      <c r="BC56" s="2">
        <f t="shared" si="18"/>
        <v>0</v>
      </c>
      <c r="BD56" s="2">
        <f t="shared" si="18"/>
        <v>0</v>
      </c>
      <c r="BE56" s="2">
        <f t="shared" si="18"/>
        <v>0</v>
      </c>
      <c r="BF56" s="2">
        <f t="shared" si="18"/>
        <v>0</v>
      </c>
      <c r="BG56" s="2">
        <f t="shared" si="18"/>
        <v>0</v>
      </c>
      <c r="BH56" s="2">
        <f t="shared" si="18"/>
        <v>0</v>
      </c>
      <c r="BI56" s="2">
        <f t="shared" si="18"/>
        <v>0</v>
      </c>
      <c r="BJ56" s="2">
        <f t="shared" si="18"/>
        <v>0</v>
      </c>
      <c r="BK56" s="2">
        <f t="shared" si="18"/>
        <v>0</v>
      </c>
      <c r="BL56" s="2">
        <f t="shared" si="18"/>
        <v>0</v>
      </c>
      <c r="BM56" s="2">
        <f t="shared" si="18"/>
        <v>0</v>
      </c>
      <c r="BN56" s="2">
        <f t="shared" si="18"/>
        <v>0</v>
      </c>
      <c r="BO56" s="2">
        <f t="shared" si="18"/>
        <v>0</v>
      </c>
      <c r="BP56" s="2">
        <f t="shared" si="18"/>
        <v>0</v>
      </c>
      <c r="BQ56" s="2">
        <f t="shared" si="18"/>
        <v>0</v>
      </c>
      <c r="BR56" s="2">
        <f t="shared" si="18"/>
        <v>0</v>
      </c>
      <c r="BS56" s="2">
        <f t="shared" si="18"/>
        <v>0</v>
      </c>
      <c r="BT56" s="2">
        <f t="shared" si="18"/>
        <v>0</v>
      </c>
      <c r="BU56" s="2">
        <f t="shared" si="18"/>
        <v>0</v>
      </c>
      <c r="BV56" s="2">
        <f t="shared" si="18"/>
        <v>0</v>
      </c>
      <c r="BW56" s="2">
        <f t="shared" si="18"/>
        <v>0</v>
      </c>
      <c r="BX56" s="2">
        <f t="shared" si="18"/>
        <v>0</v>
      </c>
      <c r="BY56" s="2">
        <f t="shared" si="18"/>
        <v>0</v>
      </c>
      <c r="BZ56" s="2">
        <f t="shared" si="18"/>
        <v>0</v>
      </c>
      <c r="CA56" s="2">
        <f t="shared" ref="CA56:DF56" si="19">CA314</f>
        <v>0</v>
      </c>
      <c r="CB56" s="2">
        <f t="shared" si="19"/>
        <v>0</v>
      </c>
      <c r="CC56" s="2">
        <f t="shared" si="19"/>
        <v>0</v>
      </c>
      <c r="CD56" s="2">
        <f t="shared" si="19"/>
        <v>0</v>
      </c>
      <c r="CE56" s="2">
        <f t="shared" si="19"/>
        <v>0</v>
      </c>
      <c r="CF56" s="2">
        <f t="shared" si="19"/>
        <v>0</v>
      </c>
      <c r="CG56" s="2">
        <f t="shared" si="19"/>
        <v>0</v>
      </c>
      <c r="CH56" s="2">
        <f t="shared" si="19"/>
        <v>0</v>
      </c>
      <c r="CI56" s="2">
        <f t="shared" si="19"/>
        <v>0</v>
      </c>
      <c r="CJ56" s="2">
        <f t="shared" si="19"/>
        <v>0</v>
      </c>
      <c r="CK56" s="2">
        <f t="shared" si="19"/>
        <v>0</v>
      </c>
      <c r="CL56" s="2">
        <f t="shared" si="19"/>
        <v>0</v>
      </c>
      <c r="CM56" s="2">
        <f t="shared" si="19"/>
        <v>0</v>
      </c>
      <c r="CN56" s="2">
        <f t="shared" si="19"/>
        <v>0</v>
      </c>
      <c r="CO56" s="2">
        <f t="shared" si="19"/>
        <v>0</v>
      </c>
      <c r="CP56" s="2">
        <f t="shared" si="19"/>
        <v>0</v>
      </c>
      <c r="CQ56" s="2">
        <f t="shared" si="19"/>
        <v>0</v>
      </c>
      <c r="CR56" s="2">
        <f t="shared" si="19"/>
        <v>0</v>
      </c>
      <c r="CS56" s="2">
        <f t="shared" si="19"/>
        <v>0</v>
      </c>
      <c r="CT56" s="2">
        <f t="shared" si="19"/>
        <v>0</v>
      </c>
      <c r="CU56" s="2">
        <f t="shared" si="19"/>
        <v>0</v>
      </c>
      <c r="CV56" s="2">
        <f t="shared" si="19"/>
        <v>0</v>
      </c>
      <c r="CW56" s="2">
        <f t="shared" si="19"/>
        <v>0</v>
      </c>
      <c r="CX56" s="2">
        <f t="shared" si="19"/>
        <v>0</v>
      </c>
      <c r="CY56" s="2">
        <f t="shared" si="19"/>
        <v>0</v>
      </c>
      <c r="CZ56" s="2">
        <f t="shared" si="19"/>
        <v>0</v>
      </c>
      <c r="DA56" s="2">
        <f t="shared" si="19"/>
        <v>0</v>
      </c>
      <c r="DB56" s="2">
        <f t="shared" si="19"/>
        <v>0</v>
      </c>
      <c r="DC56" s="2">
        <f t="shared" si="19"/>
        <v>0</v>
      </c>
      <c r="DD56" s="2">
        <f t="shared" si="19"/>
        <v>0</v>
      </c>
      <c r="DE56" s="2">
        <f t="shared" si="19"/>
        <v>0</v>
      </c>
      <c r="DF56" s="2">
        <f t="shared" si="19"/>
        <v>0</v>
      </c>
      <c r="DG56" s="3">
        <f t="shared" ref="DG56:EL56" si="20">DG314</f>
        <v>0</v>
      </c>
      <c r="DH56" s="3">
        <f t="shared" si="20"/>
        <v>0</v>
      </c>
      <c r="DI56" s="3">
        <f t="shared" si="20"/>
        <v>0</v>
      </c>
      <c r="DJ56" s="3">
        <f t="shared" si="20"/>
        <v>0</v>
      </c>
      <c r="DK56" s="3">
        <f t="shared" si="20"/>
        <v>0</v>
      </c>
      <c r="DL56" s="3">
        <f t="shared" si="20"/>
        <v>0</v>
      </c>
      <c r="DM56" s="3">
        <f t="shared" si="20"/>
        <v>0</v>
      </c>
      <c r="DN56" s="3">
        <f t="shared" si="20"/>
        <v>0</v>
      </c>
      <c r="DO56" s="3">
        <f t="shared" si="20"/>
        <v>0</v>
      </c>
      <c r="DP56" s="3">
        <f t="shared" si="20"/>
        <v>0</v>
      </c>
      <c r="DQ56" s="3">
        <f t="shared" si="20"/>
        <v>0</v>
      </c>
      <c r="DR56" s="3">
        <f t="shared" si="20"/>
        <v>0</v>
      </c>
      <c r="DS56" s="3">
        <f t="shared" si="20"/>
        <v>0</v>
      </c>
      <c r="DT56" s="3">
        <f t="shared" si="20"/>
        <v>0</v>
      </c>
      <c r="DU56" s="3">
        <f t="shared" si="20"/>
        <v>0</v>
      </c>
      <c r="DV56" s="3">
        <f t="shared" si="20"/>
        <v>0</v>
      </c>
      <c r="DW56" s="3">
        <f t="shared" si="20"/>
        <v>0</v>
      </c>
      <c r="DX56" s="3">
        <f t="shared" si="20"/>
        <v>0</v>
      </c>
      <c r="DY56" s="3">
        <f t="shared" si="20"/>
        <v>0</v>
      </c>
      <c r="DZ56" s="3">
        <f t="shared" si="20"/>
        <v>0</v>
      </c>
      <c r="EA56" s="3">
        <f t="shared" si="20"/>
        <v>0</v>
      </c>
      <c r="EB56" s="3">
        <f t="shared" si="20"/>
        <v>0</v>
      </c>
      <c r="EC56" s="3">
        <f t="shared" si="20"/>
        <v>0</v>
      </c>
      <c r="ED56" s="3">
        <f t="shared" si="20"/>
        <v>0</v>
      </c>
      <c r="EE56" s="3">
        <f t="shared" si="20"/>
        <v>0</v>
      </c>
      <c r="EF56" s="3">
        <f t="shared" si="20"/>
        <v>0</v>
      </c>
      <c r="EG56" s="3">
        <f t="shared" si="20"/>
        <v>0</v>
      </c>
      <c r="EH56" s="3">
        <f t="shared" si="20"/>
        <v>0</v>
      </c>
      <c r="EI56" s="3">
        <f t="shared" si="20"/>
        <v>0</v>
      </c>
      <c r="EJ56" s="3">
        <f t="shared" si="20"/>
        <v>0</v>
      </c>
      <c r="EK56" s="3">
        <f t="shared" si="20"/>
        <v>0</v>
      </c>
      <c r="EL56" s="3">
        <f t="shared" si="20"/>
        <v>0</v>
      </c>
      <c r="EM56" s="3">
        <f t="shared" ref="EM56:FR56" si="21">EM314</f>
        <v>0</v>
      </c>
      <c r="EN56" s="3">
        <f t="shared" si="21"/>
        <v>0</v>
      </c>
      <c r="EO56" s="3">
        <f t="shared" si="21"/>
        <v>0</v>
      </c>
      <c r="EP56" s="3">
        <f t="shared" si="21"/>
        <v>0</v>
      </c>
      <c r="EQ56" s="3">
        <f t="shared" si="21"/>
        <v>0</v>
      </c>
      <c r="ER56" s="3">
        <f t="shared" si="21"/>
        <v>0</v>
      </c>
      <c r="ES56" s="3">
        <f t="shared" si="21"/>
        <v>0</v>
      </c>
      <c r="ET56" s="3">
        <f t="shared" si="21"/>
        <v>0</v>
      </c>
      <c r="EU56" s="3">
        <f t="shared" si="21"/>
        <v>0</v>
      </c>
      <c r="EV56" s="3">
        <f t="shared" si="21"/>
        <v>0</v>
      </c>
      <c r="EW56" s="3">
        <f t="shared" si="21"/>
        <v>0</v>
      </c>
      <c r="EX56" s="3">
        <f t="shared" si="21"/>
        <v>0</v>
      </c>
      <c r="EY56" s="3">
        <f t="shared" si="21"/>
        <v>0</v>
      </c>
      <c r="EZ56" s="3">
        <f t="shared" si="21"/>
        <v>0</v>
      </c>
      <c r="FA56" s="3">
        <f t="shared" si="21"/>
        <v>0</v>
      </c>
      <c r="FB56" s="3">
        <f t="shared" si="21"/>
        <v>0</v>
      </c>
      <c r="FC56" s="3">
        <f t="shared" si="21"/>
        <v>0</v>
      </c>
      <c r="FD56" s="3">
        <f t="shared" si="21"/>
        <v>0</v>
      </c>
      <c r="FE56" s="3">
        <f t="shared" si="21"/>
        <v>0</v>
      </c>
      <c r="FF56" s="3">
        <f t="shared" si="21"/>
        <v>0</v>
      </c>
      <c r="FG56" s="3">
        <f t="shared" si="21"/>
        <v>0</v>
      </c>
      <c r="FH56" s="3">
        <f t="shared" si="21"/>
        <v>0</v>
      </c>
      <c r="FI56" s="3">
        <f t="shared" si="21"/>
        <v>0</v>
      </c>
      <c r="FJ56" s="3">
        <f t="shared" si="21"/>
        <v>0</v>
      </c>
      <c r="FK56" s="3">
        <f t="shared" si="21"/>
        <v>0</v>
      </c>
      <c r="FL56" s="3">
        <f t="shared" si="21"/>
        <v>0</v>
      </c>
      <c r="FM56" s="3">
        <f t="shared" si="21"/>
        <v>0</v>
      </c>
      <c r="FN56" s="3">
        <f t="shared" si="21"/>
        <v>0</v>
      </c>
      <c r="FO56" s="3">
        <f t="shared" si="21"/>
        <v>0</v>
      </c>
      <c r="FP56" s="3">
        <f t="shared" si="21"/>
        <v>0</v>
      </c>
      <c r="FQ56" s="3">
        <f t="shared" si="21"/>
        <v>0</v>
      </c>
      <c r="FR56" s="3">
        <f t="shared" si="21"/>
        <v>0</v>
      </c>
      <c r="FS56" s="3">
        <f t="shared" ref="FS56:GX56" si="22">FS314</f>
        <v>0</v>
      </c>
      <c r="FT56" s="3">
        <f t="shared" si="22"/>
        <v>0</v>
      </c>
      <c r="FU56" s="3">
        <f t="shared" si="22"/>
        <v>0</v>
      </c>
      <c r="FV56" s="3">
        <f t="shared" si="22"/>
        <v>0</v>
      </c>
      <c r="FW56" s="3">
        <f t="shared" si="22"/>
        <v>0</v>
      </c>
      <c r="FX56" s="3">
        <f t="shared" si="22"/>
        <v>0</v>
      </c>
      <c r="FY56" s="3">
        <f t="shared" si="22"/>
        <v>0</v>
      </c>
      <c r="FZ56" s="3">
        <f t="shared" si="22"/>
        <v>0</v>
      </c>
      <c r="GA56" s="3">
        <f t="shared" si="22"/>
        <v>0</v>
      </c>
      <c r="GB56" s="3">
        <f t="shared" si="22"/>
        <v>0</v>
      </c>
      <c r="GC56" s="3">
        <f t="shared" si="22"/>
        <v>0</v>
      </c>
      <c r="GD56" s="3">
        <f t="shared" si="22"/>
        <v>0</v>
      </c>
      <c r="GE56" s="3">
        <f t="shared" si="22"/>
        <v>0</v>
      </c>
      <c r="GF56" s="3">
        <f t="shared" si="22"/>
        <v>0</v>
      </c>
      <c r="GG56" s="3">
        <f t="shared" si="22"/>
        <v>0</v>
      </c>
      <c r="GH56" s="3">
        <f t="shared" si="22"/>
        <v>0</v>
      </c>
      <c r="GI56" s="3">
        <f t="shared" si="22"/>
        <v>0</v>
      </c>
      <c r="GJ56" s="3">
        <f t="shared" si="22"/>
        <v>0</v>
      </c>
      <c r="GK56" s="3">
        <f t="shared" si="22"/>
        <v>0</v>
      </c>
      <c r="GL56" s="3">
        <f t="shared" si="22"/>
        <v>0</v>
      </c>
      <c r="GM56" s="3">
        <f t="shared" si="22"/>
        <v>0</v>
      </c>
      <c r="GN56" s="3">
        <f t="shared" si="22"/>
        <v>0</v>
      </c>
      <c r="GO56" s="3">
        <f t="shared" si="22"/>
        <v>0</v>
      </c>
      <c r="GP56" s="3">
        <f t="shared" si="22"/>
        <v>0</v>
      </c>
      <c r="GQ56" s="3">
        <f t="shared" si="22"/>
        <v>0</v>
      </c>
      <c r="GR56" s="3">
        <f t="shared" si="22"/>
        <v>0</v>
      </c>
      <c r="GS56" s="3">
        <f t="shared" si="22"/>
        <v>0</v>
      </c>
      <c r="GT56" s="3">
        <f t="shared" si="22"/>
        <v>0</v>
      </c>
      <c r="GU56" s="3">
        <f t="shared" si="22"/>
        <v>0</v>
      </c>
      <c r="GV56" s="3">
        <f t="shared" si="22"/>
        <v>0</v>
      </c>
      <c r="GW56" s="3">
        <f t="shared" si="22"/>
        <v>0</v>
      </c>
      <c r="GX56" s="3">
        <f t="shared" si="22"/>
        <v>0</v>
      </c>
    </row>
    <row r="58" spans="1:245" x14ac:dyDescent="0.2">
      <c r="A58" s="1">
        <v>4</v>
      </c>
      <c r="B58" s="1">
        <v>1</v>
      </c>
      <c r="C58" s="1"/>
      <c r="D58" s="1">
        <f>ROW(A66)</f>
        <v>66</v>
      </c>
      <c r="E58" s="1"/>
      <c r="F58" s="1" t="s">
        <v>72</v>
      </c>
      <c r="G58" s="1" t="s">
        <v>73</v>
      </c>
      <c r="H58" s="1" t="s">
        <v>3</v>
      </c>
      <c r="I58" s="1">
        <v>0</v>
      </c>
      <c r="J58" s="1"/>
      <c r="K58" s="1">
        <v>0</v>
      </c>
      <c r="L58" s="1"/>
      <c r="M58" s="1" t="s">
        <v>3</v>
      </c>
      <c r="N58" s="1"/>
      <c r="O58" s="1"/>
      <c r="P58" s="1"/>
      <c r="Q58" s="1"/>
      <c r="R58" s="1"/>
      <c r="S58" s="1">
        <v>0</v>
      </c>
      <c r="T58" s="1"/>
      <c r="U58" s="1" t="s">
        <v>3</v>
      </c>
      <c r="V58" s="1">
        <v>0</v>
      </c>
      <c r="W58" s="1"/>
      <c r="X58" s="1"/>
      <c r="Y58" s="1"/>
      <c r="Z58" s="1"/>
      <c r="AA58" s="1"/>
      <c r="AB58" s="1" t="s">
        <v>3</v>
      </c>
      <c r="AC58" s="1" t="s">
        <v>3</v>
      </c>
      <c r="AD58" s="1" t="s">
        <v>3</v>
      </c>
      <c r="AE58" s="1" t="s">
        <v>3</v>
      </c>
      <c r="AF58" s="1" t="s">
        <v>3</v>
      </c>
      <c r="AG58" s="1" t="s">
        <v>3</v>
      </c>
      <c r="AH58" s="1"/>
      <c r="AI58" s="1"/>
      <c r="AJ58" s="1"/>
      <c r="AK58" s="1"/>
      <c r="AL58" s="1"/>
      <c r="AM58" s="1"/>
      <c r="AN58" s="1"/>
      <c r="AO58" s="1"/>
      <c r="AP58" s="1" t="s">
        <v>3</v>
      </c>
      <c r="AQ58" s="1" t="s">
        <v>3</v>
      </c>
      <c r="AR58" s="1" t="s">
        <v>3</v>
      </c>
      <c r="AS58" s="1"/>
      <c r="AT58" s="1"/>
      <c r="AU58" s="1"/>
      <c r="AV58" s="1"/>
      <c r="AW58" s="1"/>
      <c r="AX58" s="1"/>
      <c r="AY58" s="1"/>
      <c r="AZ58" s="1" t="s">
        <v>3</v>
      </c>
      <c r="BA58" s="1"/>
      <c r="BB58" s="1" t="s">
        <v>3</v>
      </c>
      <c r="BC58" s="1" t="s">
        <v>3</v>
      </c>
      <c r="BD58" s="1" t="s">
        <v>3</v>
      </c>
      <c r="BE58" s="1" t="s">
        <v>3</v>
      </c>
      <c r="BF58" s="1" t="s">
        <v>3</v>
      </c>
      <c r="BG58" s="1" t="s">
        <v>3</v>
      </c>
      <c r="BH58" s="1" t="s">
        <v>3</v>
      </c>
      <c r="BI58" s="1" t="s">
        <v>3</v>
      </c>
      <c r="BJ58" s="1" t="s">
        <v>3</v>
      </c>
      <c r="BK58" s="1" t="s">
        <v>3</v>
      </c>
      <c r="BL58" s="1" t="s">
        <v>3</v>
      </c>
      <c r="BM58" s="1" t="s">
        <v>3</v>
      </c>
      <c r="BN58" s="1" t="s">
        <v>3</v>
      </c>
      <c r="BO58" s="1" t="s">
        <v>3</v>
      </c>
      <c r="BP58" s="1" t="s">
        <v>3</v>
      </c>
      <c r="BQ58" s="1"/>
      <c r="BR58" s="1"/>
      <c r="BS58" s="1"/>
      <c r="BT58" s="1"/>
      <c r="BU58" s="1"/>
      <c r="BV58" s="1"/>
      <c r="BW58" s="1"/>
      <c r="BX58" s="1">
        <v>0</v>
      </c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>
        <v>0</v>
      </c>
    </row>
    <row r="60" spans="1:245" x14ac:dyDescent="0.2">
      <c r="A60" s="2">
        <v>52</v>
      </c>
      <c r="B60" s="2">
        <f t="shared" ref="B60:G60" si="23">B66</f>
        <v>1</v>
      </c>
      <c r="C60" s="2">
        <f t="shared" si="23"/>
        <v>4</v>
      </c>
      <c r="D60" s="2">
        <f t="shared" si="23"/>
        <v>58</v>
      </c>
      <c r="E60" s="2">
        <f t="shared" si="23"/>
        <v>0</v>
      </c>
      <c r="F60" s="2" t="str">
        <f t="shared" si="23"/>
        <v>Новый раздел</v>
      </c>
      <c r="G60" s="2" t="str">
        <f t="shared" si="23"/>
        <v>Строительная работы</v>
      </c>
      <c r="H60" s="2"/>
      <c r="I60" s="2"/>
      <c r="J60" s="2"/>
      <c r="K60" s="2"/>
      <c r="L60" s="2"/>
      <c r="M60" s="2"/>
      <c r="N60" s="2"/>
      <c r="O60" s="2">
        <f t="shared" ref="O60:AT60" si="24">O66</f>
        <v>7082.88</v>
      </c>
      <c r="P60" s="2">
        <f t="shared" si="24"/>
        <v>2618.06</v>
      </c>
      <c r="Q60" s="2">
        <f t="shared" si="24"/>
        <v>44.92</v>
      </c>
      <c r="R60" s="2">
        <f t="shared" si="24"/>
        <v>20.3</v>
      </c>
      <c r="S60" s="2">
        <f t="shared" si="24"/>
        <v>4399.6000000000004</v>
      </c>
      <c r="T60" s="2">
        <f t="shared" si="24"/>
        <v>0</v>
      </c>
      <c r="U60" s="2">
        <f t="shared" si="24"/>
        <v>9.1785119999999996</v>
      </c>
      <c r="V60" s="2">
        <f t="shared" si="24"/>
        <v>3.8892000000000003E-2</v>
      </c>
      <c r="W60" s="2">
        <f t="shared" si="24"/>
        <v>0</v>
      </c>
      <c r="X60" s="2">
        <f t="shared" si="24"/>
        <v>4154.71</v>
      </c>
      <c r="Y60" s="2">
        <f t="shared" si="24"/>
        <v>2254.14</v>
      </c>
      <c r="Z60" s="2">
        <f t="shared" si="24"/>
        <v>0</v>
      </c>
      <c r="AA60" s="2">
        <f t="shared" si="24"/>
        <v>0</v>
      </c>
      <c r="AB60" s="2">
        <f t="shared" si="24"/>
        <v>7082.88</v>
      </c>
      <c r="AC60" s="2">
        <f t="shared" si="24"/>
        <v>2618.06</v>
      </c>
      <c r="AD60" s="2">
        <f t="shared" si="24"/>
        <v>44.92</v>
      </c>
      <c r="AE60" s="2">
        <f t="shared" si="24"/>
        <v>20.3</v>
      </c>
      <c r="AF60" s="2">
        <f t="shared" si="24"/>
        <v>4399.6000000000004</v>
      </c>
      <c r="AG60" s="2">
        <f t="shared" si="24"/>
        <v>0</v>
      </c>
      <c r="AH60" s="2">
        <f t="shared" si="24"/>
        <v>9.1785119999999996</v>
      </c>
      <c r="AI60" s="2">
        <f t="shared" si="24"/>
        <v>3.8892000000000003E-2</v>
      </c>
      <c r="AJ60" s="2">
        <f t="shared" si="24"/>
        <v>0</v>
      </c>
      <c r="AK60" s="2">
        <f t="shared" si="24"/>
        <v>4154.71</v>
      </c>
      <c r="AL60" s="2">
        <f t="shared" si="24"/>
        <v>2254.14</v>
      </c>
      <c r="AM60" s="2">
        <f t="shared" si="24"/>
        <v>0</v>
      </c>
      <c r="AN60" s="2">
        <f t="shared" si="24"/>
        <v>0</v>
      </c>
      <c r="AO60" s="2">
        <f t="shared" si="24"/>
        <v>0</v>
      </c>
      <c r="AP60" s="2">
        <f t="shared" si="24"/>
        <v>0</v>
      </c>
      <c r="AQ60" s="2">
        <f t="shared" si="24"/>
        <v>0</v>
      </c>
      <c r="AR60" s="2">
        <f t="shared" si="24"/>
        <v>13491.73</v>
      </c>
      <c r="AS60" s="2">
        <f t="shared" si="24"/>
        <v>13491.73</v>
      </c>
      <c r="AT60" s="2">
        <f t="shared" si="24"/>
        <v>0</v>
      </c>
      <c r="AU60" s="2">
        <f t="shared" ref="AU60:BZ60" si="25">AU66</f>
        <v>0</v>
      </c>
      <c r="AV60" s="2">
        <f t="shared" si="25"/>
        <v>2618.06</v>
      </c>
      <c r="AW60" s="2">
        <f t="shared" si="25"/>
        <v>2618.06</v>
      </c>
      <c r="AX60" s="2">
        <f t="shared" si="25"/>
        <v>0</v>
      </c>
      <c r="AY60" s="2">
        <f t="shared" si="25"/>
        <v>2618.06</v>
      </c>
      <c r="AZ60" s="2">
        <f t="shared" si="25"/>
        <v>0</v>
      </c>
      <c r="BA60" s="2">
        <f t="shared" si="25"/>
        <v>0</v>
      </c>
      <c r="BB60" s="2">
        <f t="shared" si="25"/>
        <v>0</v>
      </c>
      <c r="BC60" s="2">
        <f t="shared" si="25"/>
        <v>0</v>
      </c>
      <c r="BD60" s="2">
        <f t="shared" si="25"/>
        <v>0</v>
      </c>
      <c r="BE60" s="2">
        <f t="shared" si="25"/>
        <v>0</v>
      </c>
      <c r="BF60" s="2">
        <f t="shared" si="25"/>
        <v>0</v>
      </c>
      <c r="BG60" s="2">
        <f t="shared" si="25"/>
        <v>0</v>
      </c>
      <c r="BH60" s="2">
        <f t="shared" si="25"/>
        <v>0</v>
      </c>
      <c r="BI60" s="2">
        <f t="shared" si="25"/>
        <v>0</v>
      </c>
      <c r="BJ60" s="2">
        <f t="shared" si="25"/>
        <v>0</v>
      </c>
      <c r="BK60" s="2">
        <f t="shared" si="25"/>
        <v>0</v>
      </c>
      <c r="BL60" s="2">
        <f t="shared" si="25"/>
        <v>0</v>
      </c>
      <c r="BM60" s="2">
        <f t="shared" si="25"/>
        <v>0</v>
      </c>
      <c r="BN60" s="2">
        <f t="shared" si="25"/>
        <v>0</v>
      </c>
      <c r="BO60" s="2">
        <f t="shared" si="25"/>
        <v>0</v>
      </c>
      <c r="BP60" s="2">
        <f t="shared" si="25"/>
        <v>0</v>
      </c>
      <c r="BQ60" s="2">
        <f t="shared" si="25"/>
        <v>0</v>
      </c>
      <c r="BR60" s="2">
        <f t="shared" si="25"/>
        <v>0</v>
      </c>
      <c r="BS60" s="2">
        <f t="shared" si="25"/>
        <v>0</v>
      </c>
      <c r="BT60" s="2">
        <f t="shared" si="25"/>
        <v>0</v>
      </c>
      <c r="BU60" s="2">
        <f t="shared" si="25"/>
        <v>0</v>
      </c>
      <c r="BV60" s="2">
        <f t="shared" si="25"/>
        <v>0</v>
      </c>
      <c r="BW60" s="2">
        <f t="shared" si="25"/>
        <v>0</v>
      </c>
      <c r="BX60" s="2">
        <f t="shared" si="25"/>
        <v>0</v>
      </c>
      <c r="BY60" s="2">
        <f t="shared" si="25"/>
        <v>0</v>
      </c>
      <c r="BZ60" s="2">
        <f t="shared" si="25"/>
        <v>0</v>
      </c>
      <c r="CA60" s="2">
        <f t="shared" ref="CA60:DF60" si="26">CA66</f>
        <v>13491.73</v>
      </c>
      <c r="CB60" s="2">
        <f t="shared" si="26"/>
        <v>13491.73</v>
      </c>
      <c r="CC60" s="2">
        <f t="shared" si="26"/>
        <v>0</v>
      </c>
      <c r="CD60" s="2">
        <f t="shared" si="26"/>
        <v>0</v>
      </c>
      <c r="CE60" s="2">
        <f t="shared" si="26"/>
        <v>2618.06</v>
      </c>
      <c r="CF60" s="2">
        <f t="shared" si="26"/>
        <v>2618.06</v>
      </c>
      <c r="CG60" s="2">
        <f t="shared" si="26"/>
        <v>0</v>
      </c>
      <c r="CH60" s="2">
        <f t="shared" si="26"/>
        <v>2618.06</v>
      </c>
      <c r="CI60" s="2">
        <f t="shared" si="26"/>
        <v>0</v>
      </c>
      <c r="CJ60" s="2">
        <f t="shared" si="26"/>
        <v>0</v>
      </c>
      <c r="CK60" s="2">
        <f t="shared" si="26"/>
        <v>0</v>
      </c>
      <c r="CL60" s="2">
        <f t="shared" si="26"/>
        <v>0</v>
      </c>
      <c r="CM60" s="2">
        <f t="shared" si="26"/>
        <v>0</v>
      </c>
      <c r="CN60" s="2">
        <f t="shared" si="26"/>
        <v>0</v>
      </c>
      <c r="CO60" s="2">
        <f t="shared" si="26"/>
        <v>0</v>
      </c>
      <c r="CP60" s="2">
        <f t="shared" si="26"/>
        <v>0</v>
      </c>
      <c r="CQ60" s="2">
        <f t="shared" si="26"/>
        <v>0</v>
      </c>
      <c r="CR60" s="2">
        <f t="shared" si="26"/>
        <v>0</v>
      </c>
      <c r="CS60" s="2">
        <f t="shared" si="26"/>
        <v>0</v>
      </c>
      <c r="CT60" s="2">
        <f t="shared" si="26"/>
        <v>0</v>
      </c>
      <c r="CU60" s="2">
        <f t="shared" si="26"/>
        <v>0</v>
      </c>
      <c r="CV60" s="2">
        <f t="shared" si="26"/>
        <v>0</v>
      </c>
      <c r="CW60" s="2">
        <f t="shared" si="26"/>
        <v>0</v>
      </c>
      <c r="CX60" s="2">
        <f t="shared" si="26"/>
        <v>0</v>
      </c>
      <c r="CY60" s="2">
        <f t="shared" si="26"/>
        <v>0</v>
      </c>
      <c r="CZ60" s="2">
        <f t="shared" si="26"/>
        <v>0</v>
      </c>
      <c r="DA60" s="2">
        <f t="shared" si="26"/>
        <v>0</v>
      </c>
      <c r="DB60" s="2">
        <f t="shared" si="26"/>
        <v>0</v>
      </c>
      <c r="DC60" s="2">
        <f t="shared" si="26"/>
        <v>0</v>
      </c>
      <c r="DD60" s="2">
        <f t="shared" si="26"/>
        <v>0</v>
      </c>
      <c r="DE60" s="2">
        <f t="shared" si="26"/>
        <v>0</v>
      </c>
      <c r="DF60" s="2">
        <f t="shared" si="26"/>
        <v>0</v>
      </c>
      <c r="DG60" s="3">
        <f t="shared" ref="DG60:EL60" si="27">DG66</f>
        <v>0</v>
      </c>
      <c r="DH60" s="3">
        <f t="shared" si="27"/>
        <v>0</v>
      </c>
      <c r="DI60" s="3">
        <f t="shared" si="27"/>
        <v>0</v>
      </c>
      <c r="DJ60" s="3">
        <f t="shared" si="27"/>
        <v>0</v>
      </c>
      <c r="DK60" s="3">
        <f t="shared" si="27"/>
        <v>0</v>
      </c>
      <c r="DL60" s="3">
        <f t="shared" si="27"/>
        <v>0</v>
      </c>
      <c r="DM60" s="3">
        <f t="shared" si="27"/>
        <v>0</v>
      </c>
      <c r="DN60" s="3">
        <f t="shared" si="27"/>
        <v>0</v>
      </c>
      <c r="DO60" s="3">
        <f t="shared" si="27"/>
        <v>0</v>
      </c>
      <c r="DP60" s="3">
        <f t="shared" si="27"/>
        <v>0</v>
      </c>
      <c r="DQ60" s="3">
        <f t="shared" si="27"/>
        <v>0</v>
      </c>
      <c r="DR60" s="3">
        <f t="shared" si="27"/>
        <v>0</v>
      </c>
      <c r="DS60" s="3">
        <f t="shared" si="27"/>
        <v>0</v>
      </c>
      <c r="DT60" s="3">
        <f t="shared" si="27"/>
        <v>0</v>
      </c>
      <c r="DU60" s="3">
        <f t="shared" si="27"/>
        <v>0</v>
      </c>
      <c r="DV60" s="3">
        <f t="shared" si="27"/>
        <v>0</v>
      </c>
      <c r="DW60" s="3">
        <f t="shared" si="27"/>
        <v>0</v>
      </c>
      <c r="DX60" s="3">
        <f t="shared" si="27"/>
        <v>0</v>
      </c>
      <c r="DY60" s="3">
        <f t="shared" si="27"/>
        <v>0</v>
      </c>
      <c r="DZ60" s="3">
        <f t="shared" si="27"/>
        <v>0</v>
      </c>
      <c r="EA60" s="3">
        <f t="shared" si="27"/>
        <v>0</v>
      </c>
      <c r="EB60" s="3">
        <f t="shared" si="27"/>
        <v>0</v>
      </c>
      <c r="EC60" s="3">
        <f t="shared" si="27"/>
        <v>0</v>
      </c>
      <c r="ED60" s="3">
        <f t="shared" si="27"/>
        <v>0</v>
      </c>
      <c r="EE60" s="3">
        <f t="shared" si="27"/>
        <v>0</v>
      </c>
      <c r="EF60" s="3">
        <f t="shared" si="27"/>
        <v>0</v>
      </c>
      <c r="EG60" s="3">
        <f t="shared" si="27"/>
        <v>0</v>
      </c>
      <c r="EH60" s="3">
        <f t="shared" si="27"/>
        <v>0</v>
      </c>
      <c r="EI60" s="3">
        <f t="shared" si="27"/>
        <v>0</v>
      </c>
      <c r="EJ60" s="3">
        <f t="shared" si="27"/>
        <v>0</v>
      </c>
      <c r="EK60" s="3">
        <f t="shared" si="27"/>
        <v>0</v>
      </c>
      <c r="EL60" s="3">
        <f t="shared" si="27"/>
        <v>0</v>
      </c>
      <c r="EM60" s="3">
        <f t="shared" ref="EM60:FR60" si="28">EM66</f>
        <v>0</v>
      </c>
      <c r="EN60" s="3">
        <f t="shared" si="28"/>
        <v>0</v>
      </c>
      <c r="EO60" s="3">
        <f t="shared" si="28"/>
        <v>0</v>
      </c>
      <c r="EP60" s="3">
        <f t="shared" si="28"/>
        <v>0</v>
      </c>
      <c r="EQ60" s="3">
        <f t="shared" si="28"/>
        <v>0</v>
      </c>
      <c r="ER60" s="3">
        <f t="shared" si="28"/>
        <v>0</v>
      </c>
      <c r="ES60" s="3">
        <f t="shared" si="28"/>
        <v>0</v>
      </c>
      <c r="ET60" s="3">
        <f t="shared" si="28"/>
        <v>0</v>
      </c>
      <c r="EU60" s="3">
        <f t="shared" si="28"/>
        <v>0</v>
      </c>
      <c r="EV60" s="3">
        <f t="shared" si="28"/>
        <v>0</v>
      </c>
      <c r="EW60" s="3">
        <f t="shared" si="28"/>
        <v>0</v>
      </c>
      <c r="EX60" s="3">
        <f t="shared" si="28"/>
        <v>0</v>
      </c>
      <c r="EY60" s="3">
        <f t="shared" si="28"/>
        <v>0</v>
      </c>
      <c r="EZ60" s="3">
        <f t="shared" si="28"/>
        <v>0</v>
      </c>
      <c r="FA60" s="3">
        <f t="shared" si="28"/>
        <v>0</v>
      </c>
      <c r="FB60" s="3">
        <f t="shared" si="28"/>
        <v>0</v>
      </c>
      <c r="FC60" s="3">
        <f t="shared" si="28"/>
        <v>0</v>
      </c>
      <c r="FD60" s="3">
        <f t="shared" si="28"/>
        <v>0</v>
      </c>
      <c r="FE60" s="3">
        <f t="shared" si="28"/>
        <v>0</v>
      </c>
      <c r="FF60" s="3">
        <f t="shared" si="28"/>
        <v>0</v>
      </c>
      <c r="FG60" s="3">
        <f t="shared" si="28"/>
        <v>0</v>
      </c>
      <c r="FH60" s="3">
        <f t="shared" si="28"/>
        <v>0</v>
      </c>
      <c r="FI60" s="3">
        <f t="shared" si="28"/>
        <v>0</v>
      </c>
      <c r="FJ60" s="3">
        <f t="shared" si="28"/>
        <v>0</v>
      </c>
      <c r="FK60" s="3">
        <f t="shared" si="28"/>
        <v>0</v>
      </c>
      <c r="FL60" s="3">
        <f t="shared" si="28"/>
        <v>0</v>
      </c>
      <c r="FM60" s="3">
        <f t="shared" si="28"/>
        <v>0</v>
      </c>
      <c r="FN60" s="3">
        <f t="shared" si="28"/>
        <v>0</v>
      </c>
      <c r="FO60" s="3">
        <f t="shared" si="28"/>
        <v>0</v>
      </c>
      <c r="FP60" s="3">
        <f t="shared" si="28"/>
        <v>0</v>
      </c>
      <c r="FQ60" s="3">
        <f t="shared" si="28"/>
        <v>0</v>
      </c>
      <c r="FR60" s="3">
        <f t="shared" si="28"/>
        <v>0</v>
      </c>
      <c r="FS60" s="3">
        <f t="shared" ref="FS60:GX60" si="29">FS66</f>
        <v>0</v>
      </c>
      <c r="FT60" s="3">
        <f t="shared" si="29"/>
        <v>0</v>
      </c>
      <c r="FU60" s="3">
        <f t="shared" si="29"/>
        <v>0</v>
      </c>
      <c r="FV60" s="3">
        <f t="shared" si="29"/>
        <v>0</v>
      </c>
      <c r="FW60" s="3">
        <f t="shared" si="29"/>
        <v>0</v>
      </c>
      <c r="FX60" s="3">
        <f t="shared" si="29"/>
        <v>0</v>
      </c>
      <c r="FY60" s="3">
        <f t="shared" si="29"/>
        <v>0</v>
      </c>
      <c r="FZ60" s="3">
        <f t="shared" si="29"/>
        <v>0</v>
      </c>
      <c r="GA60" s="3">
        <f t="shared" si="29"/>
        <v>0</v>
      </c>
      <c r="GB60" s="3">
        <f t="shared" si="29"/>
        <v>0</v>
      </c>
      <c r="GC60" s="3">
        <f t="shared" si="29"/>
        <v>0</v>
      </c>
      <c r="GD60" s="3">
        <f t="shared" si="29"/>
        <v>0</v>
      </c>
      <c r="GE60" s="3">
        <f t="shared" si="29"/>
        <v>0</v>
      </c>
      <c r="GF60" s="3">
        <f t="shared" si="29"/>
        <v>0</v>
      </c>
      <c r="GG60" s="3">
        <f t="shared" si="29"/>
        <v>0</v>
      </c>
      <c r="GH60" s="3">
        <f t="shared" si="29"/>
        <v>0</v>
      </c>
      <c r="GI60" s="3">
        <f t="shared" si="29"/>
        <v>0</v>
      </c>
      <c r="GJ60" s="3">
        <f t="shared" si="29"/>
        <v>0</v>
      </c>
      <c r="GK60" s="3">
        <f t="shared" si="29"/>
        <v>0</v>
      </c>
      <c r="GL60" s="3">
        <f t="shared" si="29"/>
        <v>0</v>
      </c>
      <c r="GM60" s="3">
        <f t="shared" si="29"/>
        <v>0</v>
      </c>
      <c r="GN60" s="3">
        <f t="shared" si="29"/>
        <v>0</v>
      </c>
      <c r="GO60" s="3">
        <f t="shared" si="29"/>
        <v>0</v>
      </c>
      <c r="GP60" s="3">
        <f t="shared" si="29"/>
        <v>0</v>
      </c>
      <c r="GQ60" s="3">
        <f t="shared" si="29"/>
        <v>0</v>
      </c>
      <c r="GR60" s="3">
        <f t="shared" si="29"/>
        <v>0</v>
      </c>
      <c r="GS60" s="3">
        <f t="shared" si="29"/>
        <v>0</v>
      </c>
      <c r="GT60" s="3">
        <f t="shared" si="29"/>
        <v>0</v>
      </c>
      <c r="GU60" s="3">
        <f t="shared" si="29"/>
        <v>0</v>
      </c>
      <c r="GV60" s="3">
        <f t="shared" si="29"/>
        <v>0</v>
      </c>
      <c r="GW60" s="3">
        <f t="shared" si="29"/>
        <v>0</v>
      </c>
      <c r="GX60" s="3">
        <f t="shared" si="29"/>
        <v>0</v>
      </c>
    </row>
    <row r="62" spans="1:245" x14ac:dyDescent="0.2">
      <c r="A62">
        <v>17</v>
      </c>
      <c r="B62">
        <v>1</v>
      </c>
      <c r="C62">
        <f>ROW(SmtRes!A7)</f>
        <v>7</v>
      </c>
      <c r="D62">
        <f>ROW(EtalonRes!A7)</f>
        <v>7</v>
      </c>
      <c r="E62" t="s">
        <v>74</v>
      </c>
      <c r="F62" t="s">
        <v>75</v>
      </c>
      <c r="G62" t="s">
        <v>76</v>
      </c>
      <c r="H62" t="s">
        <v>77</v>
      </c>
      <c r="I62">
        <f>ROUND(55.56/100,7)</f>
        <v>0.55559999999999998</v>
      </c>
      <c r="J62">
        <v>0</v>
      </c>
      <c r="K62">
        <f>ROUND(55.56/100,7)</f>
        <v>0.55559999999999998</v>
      </c>
      <c r="O62">
        <f>ROUND(CP62,2)</f>
        <v>3861.8</v>
      </c>
      <c r="P62">
        <f>SUMIF(SmtRes!AQ1:'SmtRes'!AQ7,"=1",SmtRes!DF1:'SmtRes'!DF7)</f>
        <v>1584.95</v>
      </c>
      <c r="Q62">
        <f>SUMIF(SmtRes!AQ1:'SmtRes'!AQ7,"=1",SmtRes!DG1:'SmtRes'!DG7)</f>
        <v>15.14</v>
      </c>
      <c r="R62">
        <f>SUMIF(SmtRes!AQ1:'SmtRes'!AQ7,"=1",SmtRes!DH1:'SmtRes'!DH7)</f>
        <v>8.58</v>
      </c>
      <c r="S62">
        <f>SUMIF(SmtRes!AQ1:'SmtRes'!AQ7,"=1",SmtRes!DI1:'SmtRes'!DI7)</f>
        <v>2253.13</v>
      </c>
      <c r="T62">
        <f>ROUND(CU62*I62,2)</f>
        <v>0</v>
      </c>
      <c r="U62">
        <f>SUMIF(SmtRes!AQ1:'SmtRes'!AQ7,"=1",SmtRes!CV1:'SmtRes'!CV7)</f>
        <v>5.044848</v>
      </c>
      <c r="V62">
        <f>SUMIF(SmtRes!AQ1:'SmtRes'!AQ7,"=1",SmtRes!CW1:'SmtRes'!CW7)</f>
        <v>1.6668000000000002E-2</v>
      </c>
      <c r="W62">
        <f>ROUND(CX62*I62,2)</f>
        <v>0</v>
      </c>
      <c r="X62">
        <f t="shared" ref="X62:Y64" si="30">ROUND(CY62,2)</f>
        <v>2126.0100000000002</v>
      </c>
      <c r="Y62">
        <f t="shared" si="30"/>
        <v>1153.47</v>
      </c>
      <c r="AA62">
        <v>65175792</v>
      </c>
      <c r="AB62">
        <f>ROUND((AC62+AD62+AF62),6)</f>
        <v>6300.2681000000002</v>
      </c>
      <c r="AC62">
        <f>ROUND((SUM(SmtRes!BQ1:'SmtRes'!BQ7)),6)</f>
        <v>2219.75</v>
      </c>
      <c r="AD62">
        <f>ROUND((((SUM(SmtRes!BR1:'SmtRes'!BR7))-(SUM(SmtRes!BS1:'SmtRes'!BS7)))+AE62),6)</f>
        <v>25.208500000000001</v>
      </c>
      <c r="AE62">
        <f>ROUND((SUM(SmtRes!BS1:'SmtRes'!BS7)),6)</f>
        <v>15.448600000000001</v>
      </c>
      <c r="AF62">
        <f>ROUND((SUM(SmtRes!BT1:'SmtRes'!BT7)),6)</f>
        <v>4055.3096</v>
      </c>
      <c r="AG62">
        <f>ROUND((AP62),6)</f>
        <v>0</v>
      </c>
      <c r="AH62">
        <f>(SUM(SmtRes!BU1:'SmtRes'!BU7))</f>
        <v>9.08</v>
      </c>
      <c r="AI62">
        <f>(SUM(SmtRes!BV1:'SmtRes'!BV7))</f>
        <v>0.03</v>
      </c>
      <c r="AJ62">
        <f>(AS62)</f>
        <v>0</v>
      </c>
      <c r="AK62">
        <v>6315.7166999999999</v>
      </c>
      <c r="AL62">
        <v>2219.75</v>
      </c>
      <c r="AM62">
        <v>25.208500000000001</v>
      </c>
      <c r="AN62">
        <v>15.448599999999999</v>
      </c>
      <c r="AO62">
        <v>4055.3096</v>
      </c>
      <c r="AP62">
        <v>0</v>
      </c>
      <c r="AQ62">
        <v>9.08</v>
      </c>
      <c r="AR62">
        <v>0.03</v>
      </c>
      <c r="AS62">
        <v>0</v>
      </c>
      <c r="AT62">
        <v>94</v>
      </c>
      <c r="AU62">
        <v>51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78</v>
      </c>
      <c r="BM62">
        <v>13001</v>
      </c>
      <c r="BN62">
        <v>0</v>
      </c>
      <c r="BO62" t="s">
        <v>3</v>
      </c>
      <c r="BP62">
        <v>0</v>
      </c>
      <c r="BQ62">
        <v>2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94</v>
      </c>
      <c r="CA62">
        <v>51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>(P62+Q62+S62+R62)</f>
        <v>3861.8</v>
      </c>
      <c r="CQ62">
        <f>SUMIF(SmtRes!AQ1:'SmtRes'!AQ7,"=1",SmtRes!AA1:'SmtRes'!AA7)</f>
        <v>154.94999999999999</v>
      </c>
      <c r="CR62">
        <f>SUMIF(SmtRes!AQ1:'SmtRes'!AQ7,"=1",SmtRes!AB1:'SmtRes'!AB7)</f>
        <v>2145.67</v>
      </c>
      <c r="CS62">
        <f>SUMIF(SmtRes!AQ1:'SmtRes'!AQ7,"=1",SmtRes!AC1:'SmtRes'!AC7)</f>
        <v>1054.31</v>
      </c>
      <c r="CT62">
        <f>SUMIF(SmtRes!AQ1:'SmtRes'!AQ7,"=1",SmtRes!AD1:'SmtRes'!AD7)</f>
        <v>446.62</v>
      </c>
      <c r="CU62">
        <f>AG62</f>
        <v>0</v>
      </c>
      <c r="CV62">
        <f>SUMIF(SmtRes!AQ1:'SmtRes'!AQ7,"=1",SmtRes!BU1:'SmtRes'!BU7)</f>
        <v>9.08</v>
      </c>
      <c r="CW62">
        <f>SUMIF(SmtRes!AQ1:'SmtRes'!AQ7,"=1",SmtRes!BV1:'SmtRes'!BV7)</f>
        <v>0.03</v>
      </c>
      <c r="CX62">
        <f>AJ62</f>
        <v>0</v>
      </c>
      <c r="CY62">
        <f>(((S62+R62)*AT62)/100)</f>
        <v>2126.0074</v>
      </c>
      <c r="CZ62">
        <f>(((S62+R62)*AU62)/100)</f>
        <v>1153.4721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1005</v>
      </c>
      <c r="DV62" t="s">
        <v>77</v>
      </c>
      <c r="DW62" t="s">
        <v>77</v>
      </c>
      <c r="DX62">
        <v>100</v>
      </c>
      <c r="DZ62" t="s">
        <v>3</v>
      </c>
      <c r="EA62" t="s">
        <v>3</v>
      </c>
      <c r="EB62" t="s">
        <v>3</v>
      </c>
      <c r="EC62" t="s">
        <v>3</v>
      </c>
      <c r="EE62">
        <v>64851005</v>
      </c>
      <c r="EF62">
        <v>2</v>
      </c>
      <c r="EG62" t="s">
        <v>79</v>
      </c>
      <c r="EH62">
        <v>13</v>
      </c>
      <c r="EI62" t="s">
        <v>80</v>
      </c>
      <c r="EJ62">
        <v>1</v>
      </c>
      <c r="EK62">
        <v>13001</v>
      </c>
      <c r="EL62" t="s">
        <v>81</v>
      </c>
      <c r="EM62" t="s">
        <v>82</v>
      </c>
      <c r="EO62" t="s">
        <v>3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9.08</v>
      </c>
      <c r="EX62">
        <v>0.03</v>
      </c>
      <c r="EY62">
        <v>0</v>
      </c>
      <c r="FQ62">
        <v>0</v>
      </c>
      <c r="FR62">
        <f>ROUND(IF(BI62=3,GM62,0),2)</f>
        <v>0</v>
      </c>
      <c r="FS62">
        <v>0</v>
      </c>
      <c r="FX62">
        <v>94</v>
      </c>
      <c r="FY62">
        <v>51</v>
      </c>
      <c r="GA62" t="s">
        <v>3</v>
      </c>
      <c r="GD62">
        <v>1</v>
      </c>
      <c r="GF62">
        <v>-1033161380</v>
      </c>
      <c r="GG62">
        <v>2</v>
      </c>
      <c r="GH62">
        <v>1</v>
      </c>
      <c r="GI62">
        <v>-2</v>
      </c>
      <c r="GJ62">
        <v>0</v>
      </c>
      <c r="GK62">
        <v>0</v>
      </c>
      <c r="GL62">
        <f>ROUND(IF(AND(BH62=3,BI62=3,FS62&lt;&gt;0),P62,0),2)</f>
        <v>0</v>
      </c>
      <c r="GM62">
        <f>ROUND(O62+X62+Y62,2)+GX62</f>
        <v>7141.28</v>
      </c>
      <c r="GN62">
        <f>IF(OR(BI62=0,BI62=1),GM62-GX62,0)</f>
        <v>7141.28</v>
      </c>
      <c r="GO62">
        <f>IF(BI62=2,GM62-GX62,0)</f>
        <v>0</v>
      </c>
      <c r="GP62">
        <f>IF(BI62=4,GM62-GX62,0)</f>
        <v>0</v>
      </c>
      <c r="GR62">
        <v>0</v>
      </c>
      <c r="GS62">
        <v>0</v>
      </c>
      <c r="GT62">
        <v>0</v>
      </c>
      <c r="GU62" t="s">
        <v>3</v>
      </c>
      <c r="GV62">
        <f>ROUND((GT62),6)</f>
        <v>0</v>
      </c>
      <c r="GW62">
        <v>1</v>
      </c>
      <c r="GX62">
        <f>ROUND(HC62*I62,2)</f>
        <v>0</v>
      </c>
      <c r="HA62">
        <v>0</v>
      </c>
      <c r="HB62">
        <v>0</v>
      </c>
      <c r="HC62">
        <f>GV62*GW62</f>
        <v>0</v>
      </c>
      <c r="HE62" t="s">
        <v>3</v>
      </c>
      <c r="HF62" t="s">
        <v>3</v>
      </c>
      <c r="HM62" t="s">
        <v>3</v>
      </c>
      <c r="HN62" t="s">
        <v>83</v>
      </c>
      <c r="HO62" t="s">
        <v>84</v>
      </c>
      <c r="HP62" t="s">
        <v>80</v>
      </c>
      <c r="HQ62" t="s">
        <v>80</v>
      </c>
      <c r="IK62">
        <v>0</v>
      </c>
    </row>
    <row r="63" spans="1:245" x14ac:dyDescent="0.2">
      <c r="A63">
        <v>17</v>
      </c>
      <c r="B63">
        <v>1</v>
      </c>
      <c r="C63">
        <f>ROW(SmtRes!A15)</f>
        <v>15</v>
      </c>
      <c r="D63">
        <f>ROW(EtalonRes!A15)</f>
        <v>15</v>
      </c>
      <c r="E63" t="s">
        <v>85</v>
      </c>
      <c r="F63" t="s">
        <v>86</v>
      </c>
      <c r="G63" t="s">
        <v>87</v>
      </c>
      <c r="H63" t="s">
        <v>77</v>
      </c>
      <c r="I63">
        <f>ROUND(55.56/100,7)</f>
        <v>0.55559999999999998</v>
      </c>
      <c r="J63">
        <v>0</v>
      </c>
      <c r="K63">
        <f>ROUND(55.56/100,7)</f>
        <v>0.55559999999999998</v>
      </c>
      <c r="O63">
        <f>ROUND(CP63,2)</f>
        <v>2079.8000000000002</v>
      </c>
      <c r="P63">
        <f>SUMIF(SmtRes!AQ8:'SmtRes'!AQ15,"=1",SmtRes!DF8:'SmtRes'!DF15)</f>
        <v>459.82</v>
      </c>
      <c r="Q63">
        <f>SUMIF(SmtRes!AQ8:'SmtRes'!AQ15,"=1",SmtRes!DG8:'SmtRes'!DG15)</f>
        <v>15.680000000000001</v>
      </c>
      <c r="R63">
        <f>SUMIF(SmtRes!AQ8:'SmtRes'!AQ15,"=1",SmtRes!DH8:'SmtRes'!DH15)</f>
        <v>5.8599999999999994</v>
      </c>
      <c r="S63">
        <f>SUMIF(SmtRes!AQ8:'SmtRes'!AQ15,"=1",SmtRes!DI8:'SmtRes'!DI15)</f>
        <v>1598.44</v>
      </c>
      <c r="T63">
        <f>ROUND(CU63*I63,2)</f>
        <v>0</v>
      </c>
      <c r="U63">
        <f>SUMIF(SmtRes!AQ8:'SmtRes'!AQ15,"=1",SmtRes!CV8:'SmtRes'!CV15)</f>
        <v>2.9502359999999999</v>
      </c>
      <c r="V63">
        <f>SUMIF(SmtRes!AQ8:'SmtRes'!AQ15,"=1",SmtRes!CW8:'SmtRes'!CW15)</f>
        <v>1.1112E-2</v>
      </c>
      <c r="W63">
        <f>ROUND(CX63*I63,2)</f>
        <v>0</v>
      </c>
      <c r="X63">
        <f t="shared" si="30"/>
        <v>1508.04</v>
      </c>
      <c r="Y63">
        <f t="shared" si="30"/>
        <v>818.19</v>
      </c>
      <c r="AA63">
        <v>65175792</v>
      </c>
      <c r="AB63">
        <f>ROUND((AC63+AD63+AF63),6)</f>
        <v>3479.5018949999999</v>
      </c>
      <c r="AC63">
        <f>ROUND((SUM(SmtRes!BQ8:'SmtRes'!BQ15)),6)</f>
        <v>575.34979499999997</v>
      </c>
      <c r="AD63">
        <f>ROUND((((SUM(SmtRes!BR8:'SmtRes'!BR15))-(SUM(SmtRes!BS8:'SmtRes'!BS15)))+AE63),6)</f>
        <v>27.194099999999999</v>
      </c>
      <c r="AE63">
        <f>ROUND((SUM(SmtRes!BS8:'SmtRes'!BS15)),6)</f>
        <v>10.543100000000001</v>
      </c>
      <c r="AF63">
        <f>ROUND((SUM(SmtRes!BT8:'SmtRes'!BT15)),6)</f>
        <v>2876.9580000000001</v>
      </c>
      <c r="AG63">
        <f>ROUND((AP63),6)</f>
        <v>0</v>
      </c>
      <c r="AH63">
        <f>(SUM(SmtRes!BU8:'SmtRes'!BU15))</f>
        <v>5.31</v>
      </c>
      <c r="AI63">
        <f>(SUM(SmtRes!BV8:'SmtRes'!BV15))</f>
        <v>0.02</v>
      </c>
      <c r="AJ63">
        <f>(AS63)</f>
        <v>0</v>
      </c>
      <c r="AK63">
        <v>3490.0449949999993</v>
      </c>
      <c r="AL63">
        <v>575.34979499999997</v>
      </c>
      <c r="AM63">
        <v>27.194100000000002</v>
      </c>
      <c r="AN63">
        <v>10.543099999999999</v>
      </c>
      <c r="AO63">
        <v>2876.9579999999996</v>
      </c>
      <c r="AP63">
        <v>0</v>
      </c>
      <c r="AQ63">
        <v>5.31</v>
      </c>
      <c r="AR63">
        <v>0.02</v>
      </c>
      <c r="AS63">
        <v>0</v>
      </c>
      <c r="AT63">
        <v>94</v>
      </c>
      <c r="AU63">
        <v>51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88</v>
      </c>
      <c r="BM63">
        <v>13001</v>
      </c>
      <c r="BN63">
        <v>0</v>
      </c>
      <c r="BO63" t="s">
        <v>3</v>
      </c>
      <c r="BP63">
        <v>0</v>
      </c>
      <c r="BQ63">
        <v>2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94</v>
      </c>
      <c r="CA63">
        <v>51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>(P63+Q63+S63+R63)</f>
        <v>2079.8000000000002</v>
      </c>
      <c r="CQ63">
        <f>SUMIF(SmtRes!AQ8:'SmtRes'!AQ15,"=1",SmtRes!AA8:'SmtRes'!AA15)</f>
        <v>172269.37</v>
      </c>
      <c r="CR63">
        <f>SUMIF(SmtRes!AQ8:'SmtRes'!AQ15,"=1",SmtRes!AB8:'SmtRes'!AB15)</f>
        <v>2151.71</v>
      </c>
      <c r="CS63">
        <f>SUMIF(SmtRes!AQ8:'SmtRes'!AQ15,"=1",SmtRes!AC8:'SmtRes'!AC15)</f>
        <v>1054.31</v>
      </c>
      <c r="CT63">
        <f>SUMIF(SmtRes!AQ8:'SmtRes'!AQ15,"=1",SmtRes!AD8:'SmtRes'!AD15)</f>
        <v>541.79999999999995</v>
      </c>
      <c r="CU63">
        <f>AG63</f>
        <v>0</v>
      </c>
      <c r="CV63">
        <f>SUMIF(SmtRes!AQ8:'SmtRes'!AQ15,"=1",SmtRes!BU8:'SmtRes'!BU15)</f>
        <v>5.31</v>
      </c>
      <c r="CW63">
        <f>SUMIF(SmtRes!AQ8:'SmtRes'!AQ15,"=1",SmtRes!BV8:'SmtRes'!BV15)</f>
        <v>0.02</v>
      </c>
      <c r="CX63">
        <f>AJ63</f>
        <v>0</v>
      </c>
      <c r="CY63">
        <f>(((S63+R63)*AT63)/100)</f>
        <v>1508.0419999999999</v>
      </c>
      <c r="CZ63">
        <f>(((S63+R63)*AU63)/100)</f>
        <v>818.19299999999998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1005</v>
      </c>
      <c r="DV63" t="s">
        <v>77</v>
      </c>
      <c r="DW63" t="s">
        <v>77</v>
      </c>
      <c r="DX63">
        <v>100</v>
      </c>
      <c r="DZ63" t="s">
        <v>3</v>
      </c>
      <c r="EA63" t="s">
        <v>3</v>
      </c>
      <c r="EB63" t="s">
        <v>3</v>
      </c>
      <c r="EC63" t="s">
        <v>3</v>
      </c>
      <c r="EE63">
        <v>64851005</v>
      </c>
      <c r="EF63">
        <v>2</v>
      </c>
      <c r="EG63" t="s">
        <v>79</v>
      </c>
      <c r="EH63">
        <v>13</v>
      </c>
      <c r="EI63" t="s">
        <v>80</v>
      </c>
      <c r="EJ63">
        <v>1</v>
      </c>
      <c r="EK63">
        <v>13001</v>
      </c>
      <c r="EL63" t="s">
        <v>81</v>
      </c>
      <c r="EM63" t="s">
        <v>82</v>
      </c>
      <c r="EO63" t="s">
        <v>3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5.31</v>
      </c>
      <c r="EX63">
        <v>0.02</v>
      </c>
      <c r="EY63">
        <v>0</v>
      </c>
      <c r="FQ63">
        <v>0</v>
      </c>
      <c r="FR63">
        <f>ROUND(IF(BI63=3,GM63,0),2)</f>
        <v>0</v>
      </c>
      <c r="FS63">
        <v>0</v>
      </c>
      <c r="FX63">
        <v>94</v>
      </c>
      <c r="FY63">
        <v>51</v>
      </c>
      <c r="GA63" t="s">
        <v>3</v>
      </c>
      <c r="GD63">
        <v>1</v>
      </c>
      <c r="GF63">
        <v>-457080306</v>
      </c>
      <c r="GG63">
        <v>2</v>
      </c>
      <c r="GH63">
        <v>1</v>
      </c>
      <c r="GI63">
        <v>-2</v>
      </c>
      <c r="GJ63">
        <v>0</v>
      </c>
      <c r="GK63">
        <v>0</v>
      </c>
      <c r="GL63">
        <f>ROUND(IF(AND(BH63=3,BI63=3,FS63&lt;&gt;0),P63,0),2)</f>
        <v>0</v>
      </c>
      <c r="GM63">
        <f>ROUND(O63+X63+Y63,2)+GX63</f>
        <v>4406.03</v>
      </c>
      <c r="GN63">
        <f>IF(OR(BI63=0,BI63=1),GM63-GX63,0)</f>
        <v>4406.03</v>
      </c>
      <c r="GO63">
        <f>IF(BI63=2,GM63-GX63,0)</f>
        <v>0</v>
      </c>
      <c r="GP63">
        <f>IF(BI63=4,GM63-GX63,0)</f>
        <v>0</v>
      </c>
      <c r="GR63">
        <v>0</v>
      </c>
      <c r="GS63">
        <v>0</v>
      </c>
      <c r="GT63">
        <v>0</v>
      </c>
      <c r="GU63" t="s">
        <v>3</v>
      </c>
      <c r="GV63">
        <f>ROUND((GT63),6)</f>
        <v>0</v>
      </c>
      <c r="GW63">
        <v>1</v>
      </c>
      <c r="GX63">
        <f>ROUND(HC63*I63,2)</f>
        <v>0</v>
      </c>
      <c r="HA63">
        <v>0</v>
      </c>
      <c r="HB63">
        <v>0</v>
      </c>
      <c r="HC63">
        <f>GV63*GW63</f>
        <v>0</v>
      </c>
      <c r="HE63" t="s">
        <v>3</v>
      </c>
      <c r="HF63" t="s">
        <v>3</v>
      </c>
      <c r="HM63" t="s">
        <v>3</v>
      </c>
      <c r="HN63" t="s">
        <v>83</v>
      </c>
      <c r="HO63" t="s">
        <v>84</v>
      </c>
      <c r="HP63" t="s">
        <v>80</v>
      </c>
      <c r="HQ63" t="s">
        <v>80</v>
      </c>
      <c r="IK63">
        <v>0</v>
      </c>
    </row>
    <row r="64" spans="1:245" x14ac:dyDescent="0.2">
      <c r="A64">
        <v>17</v>
      </c>
      <c r="B64">
        <v>1</v>
      </c>
      <c r="C64">
        <f>ROW(SmtRes!A23)</f>
        <v>23</v>
      </c>
      <c r="D64">
        <f>ROW(EtalonRes!A23)</f>
        <v>23</v>
      </c>
      <c r="E64" t="s">
        <v>89</v>
      </c>
      <c r="F64" t="s">
        <v>90</v>
      </c>
      <c r="G64" t="s">
        <v>91</v>
      </c>
      <c r="H64" t="s">
        <v>77</v>
      </c>
      <c r="I64">
        <f>ROUND(55.56/100,7)</f>
        <v>0.55559999999999998</v>
      </c>
      <c r="J64">
        <v>0</v>
      </c>
      <c r="K64">
        <f>ROUND(55.56/100,7)</f>
        <v>0.55559999999999998</v>
      </c>
      <c r="O64">
        <f>ROUND(CP64,2)</f>
        <v>1141.28</v>
      </c>
      <c r="P64">
        <f>SUMIF(SmtRes!AQ16:'SmtRes'!AQ23,"=1",SmtRes!DF16:'SmtRes'!DF23)</f>
        <v>573.29</v>
      </c>
      <c r="Q64">
        <f>SUMIF(SmtRes!AQ16:'SmtRes'!AQ23,"=1",SmtRes!DG16:'SmtRes'!DG23)</f>
        <v>14.100000000000001</v>
      </c>
      <c r="R64">
        <f>SUMIF(SmtRes!AQ16:'SmtRes'!AQ23,"=1",SmtRes!DH16:'SmtRes'!DH23)</f>
        <v>5.8599999999999994</v>
      </c>
      <c r="S64">
        <f>SUMIF(SmtRes!AQ16:'SmtRes'!AQ23,"=1",SmtRes!DI16:'SmtRes'!DI23)</f>
        <v>548.03</v>
      </c>
      <c r="T64">
        <f>ROUND(CU64*I64,2)</f>
        <v>0</v>
      </c>
      <c r="U64">
        <f>SUMIF(SmtRes!AQ16:'SmtRes'!AQ23,"=1",SmtRes!CV16:'SmtRes'!CV23)</f>
        <v>1.1834279999999999</v>
      </c>
      <c r="V64">
        <f>SUMIF(SmtRes!AQ16:'SmtRes'!AQ23,"=1",SmtRes!CW16:'SmtRes'!CW23)</f>
        <v>1.1112E-2</v>
      </c>
      <c r="W64">
        <f>ROUND(CX64*I64,2)</f>
        <v>0</v>
      </c>
      <c r="X64">
        <f t="shared" si="30"/>
        <v>520.66</v>
      </c>
      <c r="Y64">
        <f t="shared" si="30"/>
        <v>282.48</v>
      </c>
      <c r="AA64">
        <v>65175792</v>
      </c>
      <c r="AB64">
        <f>ROUND((AC64+AD64+AF64),6)</f>
        <v>1635.98515</v>
      </c>
      <c r="AC64">
        <f>ROUND((SUM(SmtRes!BQ16:'SmtRes'!BQ23)),6)</f>
        <v>625.24815000000001</v>
      </c>
      <c r="AD64">
        <f>ROUND((((SUM(SmtRes!BR16:'SmtRes'!BR23))-(SUM(SmtRes!BS16:'SmtRes'!BS23)))+AE64),6)</f>
        <v>24.3553</v>
      </c>
      <c r="AE64">
        <f>ROUND((SUM(SmtRes!BS16:'SmtRes'!BS23)),6)</f>
        <v>10.543100000000001</v>
      </c>
      <c r="AF64">
        <f>ROUND((SUM(SmtRes!BT16:'SmtRes'!BT23)),6)</f>
        <v>986.38170000000002</v>
      </c>
      <c r="AG64">
        <f>ROUND((AP64),6)</f>
        <v>0</v>
      </c>
      <c r="AH64">
        <f>(SUM(SmtRes!BU16:'SmtRes'!BU23))</f>
        <v>2.13</v>
      </c>
      <c r="AI64">
        <f>(SUM(SmtRes!BV16:'SmtRes'!BV23))</f>
        <v>0.02</v>
      </c>
      <c r="AJ64">
        <f>(AS64)</f>
        <v>0</v>
      </c>
      <c r="AK64">
        <v>1646.5282500000001</v>
      </c>
      <c r="AL64">
        <v>625.24815000000001</v>
      </c>
      <c r="AM64">
        <v>24.3553</v>
      </c>
      <c r="AN64">
        <v>10.543099999999999</v>
      </c>
      <c r="AO64">
        <v>986.38169999999991</v>
      </c>
      <c r="AP64">
        <v>0</v>
      </c>
      <c r="AQ64">
        <v>2.13</v>
      </c>
      <c r="AR64">
        <v>0.02</v>
      </c>
      <c r="AS64">
        <v>0</v>
      </c>
      <c r="AT64">
        <v>94</v>
      </c>
      <c r="AU64">
        <v>51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1</v>
      </c>
      <c r="BJ64" t="s">
        <v>92</v>
      </c>
      <c r="BM64">
        <v>13001</v>
      </c>
      <c r="BN64">
        <v>0</v>
      </c>
      <c r="BO64" t="s">
        <v>3</v>
      </c>
      <c r="BP64">
        <v>0</v>
      </c>
      <c r="BQ64">
        <v>2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94</v>
      </c>
      <c r="CA64">
        <v>51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>(P64+Q64+S64+R64)</f>
        <v>1141.28</v>
      </c>
      <c r="CQ64">
        <f>SUMIF(SmtRes!AQ16:'SmtRes'!AQ23,"=1",SmtRes!AA16:'SmtRes'!AA23)</f>
        <v>102754.51000000001</v>
      </c>
      <c r="CR64">
        <f>SUMIF(SmtRes!AQ16:'SmtRes'!AQ23,"=1",SmtRes!AB16:'SmtRes'!AB23)</f>
        <v>2151.71</v>
      </c>
      <c r="CS64">
        <f>SUMIF(SmtRes!AQ16:'SmtRes'!AQ23,"=1",SmtRes!AC16:'SmtRes'!AC23)</f>
        <v>1054.31</v>
      </c>
      <c r="CT64">
        <f>SUMIF(SmtRes!AQ16:'SmtRes'!AQ23,"=1",SmtRes!AD16:'SmtRes'!AD23)</f>
        <v>463.09</v>
      </c>
      <c r="CU64">
        <f>AG64</f>
        <v>0</v>
      </c>
      <c r="CV64">
        <f>SUMIF(SmtRes!AQ16:'SmtRes'!AQ23,"=1",SmtRes!BU16:'SmtRes'!BU23)</f>
        <v>2.13</v>
      </c>
      <c r="CW64">
        <f>SUMIF(SmtRes!AQ16:'SmtRes'!AQ23,"=1",SmtRes!BV16:'SmtRes'!BV23)</f>
        <v>0.02</v>
      </c>
      <c r="CX64">
        <f>AJ64</f>
        <v>0</v>
      </c>
      <c r="CY64">
        <f>(((S64+R64)*AT64)/100)</f>
        <v>520.65659999999991</v>
      </c>
      <c r="CZ64">
        <f>(((S64+R64)*AU64)/100)</f>
        <v>282.48390000000001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1005</v>
      </c>
      <c r="DV64" t="s">
        <v>77</v>
      </c>
      <c r="DW64" t="s">
        <v>77</v>
      </c>
      <c r="DX64">
        <v>100</v>
      </c>
      <c r="DZ64" t="s">
        <v>3</v>
      </c>
      <c r="EA64" t="s">
        <v>3</v>
      </c>
      <c r="EB64" t="s">
        <v>3</v>
      </c>
      <c r="EC64" t="s">
        <v>3</v>
      </c>
      <c r="EE64">
        <v>64851005</v>
      </c>
      <c r="EF64">
        <v>2</v>
      </c>
      <c r="EG64" t="s">
        <v>79</v>
      </c>
      <c r="EH64">
        <v>13</v>
      </c>
      <c r="EI64" t="s">
        <v>80</v>
      </c>
      <c r="EJ64">
        <v>1</v>
      </c>
      <c r="EK64">
        <v>13001</v>
      </c>
      <c r="EL64" t="s">
        <v>81</v>
      </c>
      <c r="EM64" t="s">
        <v>82</v>
      </c>
      <c r="EO64" t="s">
        <v>3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2.13</v>
      </c>
      <c r="EX64">
        <v>0.02</v>
      </c>
      <c r="EY64">
        <v>0</v>
      </c>
      <c r="FQ64">
        <v>0</v>
      </c>
      <c r="FR64">
        <f>ROUND(IF(BI64=3,GM64,0),2)</f>
        <v>0</v>
      </c>
      <c r="FS64">
        <v>0</v>
      </c>
      <c r="FX64">
        <v>94</v>
      </c>
      <c r="FY64">
        <v>51</v>
      </c>
      <c r="GA64" t="s">
        <v>3</v>
      </c>
      <c r="GD64">
        <v>1</v>
      </c>
      <c r="GF64">
        <v>-90517942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>ROUND(IF(AND(BH64=3,BI64=3,FS64&lt;&gt;0),P64,0),2)</f>
        <v>0</v>
      </c>
      <c r="GM64">
        <f>ROUND(O64+X64+Y64,2)+GX64</f>
        <v>1944.42</v>
      </c>
      <c r="GN64">
        <f>IF(OR(BI64=0,BI64=1),GM64-GX64,0)</f>
        <v>1944.42</v>
      </c>
      <c r="GO64">
        <f>IF(BI64=2,GM64-GX64,0)</f>
        <v>0</v>
      </c>
      <c r="GP64">
        <f>IF(BI64=4,GM64-GX64,0)</f>
        <v>0</v>
      </c>
      <c r="GR64">
        <v>0</v>
      </c>
      <c r="GS64">
        <v>0</v>
      </c>
      <c r="GT64">
        <v>0</v>
      </c>
      <c r="GU64" t="s">
        <v>3</v>
      </c>
      <c r="GV64">
        <f>ROUND((GT64),6)</f>
        <v>0</v>
      </c>
      <c r="GW64">
        <v>1</v>
      </c>
      <c r="GX64">
        <f>ROUND(HC64*I64,2)</f>
        <v>0</v>
      </c>
      <c r="HA64">
        <v>0</v>
      </c>
      <c r="HB64">
        <v>0</v>
      </c>
      <c r="HC64">
        <f>GV64*GW64</f>
        <v>0</v>
      </c>
      <c r="HE64" t="s">
        <v>3</v>
      </c>
      <c r="HF64" t="s">
        <v>3</v>
      </c>
      <c r="HM64" t="s">
        <v>3</v>
      </c>
      <c r="HN64" t="s">
        <v>83</v>
      </c>
      <c r="HO64" t="s">
        <v>84</v>
      </c>
      <c r="HP64" t="s">
        <v>80</v>
      </c>
      <c r="HQ64" t="s">
        <v>80</v>
      </c>
      <c r="IK64">
        <v>0</v>
      </c>
    </row>
    <row r="66" spans="1:206" x14ac:dyDescent="0.2">
      <c r="A66" s="2">
        <v>51</v>
      </c>
      <c r="B66" s="2">
        <f>B58</f>
        <v>1</v>
      </c>
      <c r="C66" s="2">
        <f>A58</f>
        <v>4</v>
      </c>
      <c r="D66" s="2">
        <f>ROW(A58)</f>
        <v>58</v>
      </c>
      <c r="E66" s="2"/>
      <c r="F66" s="2" t="str">
        <f>IF(F58&lt;&gt;"",F58,"")</f>
        <v>Новый раздел</v>
      </c>
      <c r="G66" s="2" t="str">
        <f>IF(G58&lt;&gt;"",G58,"")</f>
        <v>Строительная работы</v>
      </c>
      <c r="H66" s="2">
        <v>0</v>
      </c>
      <c r="I66" s="2"/>
      <c r="J66" s="2"/>
      <c r="K66" s="2"/>
      <c r="L66" s="2"/>
      <c r="M66" s="2"/>
      <c r="N66" s="2"/>
      <c r="O66" s="2">
        <f t="shared" ref="O66:T66" si="31">ROUND(AB66,2)</f>
        <v>7082.88</v>
      </c>
      <c r="P66" s="2">
        <f t="shared" si="31"/>
        <v>2618.06</v>
      </c>
      <c r="Q66" s="2">
        <f t="shared" si="31"/>
        <v>44.92</v>
      </c>
      <c r="R66" s="2">
        <f t="shared" si="31"/>
        <v>20.3</v>
      </c>
      <c r="S66" s="2">
        <f t="shared" si="31"/>
        <v>4399.6000000000004</v>
      </c>
      <c r="T66" s="2">
        <f t="shared" si="31"/>
        <v>0</v>
      </c>
      <c r="U66" s="2">
        <f>AH66</f>
        <v>9.1785119999999996</v>
      </c>
      <c r="V66" s="2">
        <f>AI66</f>
        <v>3.8892000000000003E-2</v>
      </c>
      <c r="W66" s="2">
        <f>ROUND(AJ66,2)</f>
        <v>0</v>
      </c>
      <c r="X66" s="2">
        <f>ROUND(AK66,2)</f>
        <v>4154.71</v>
      </c>
      <c r="Y66" s="2">
        <f>ROUND(AL66,2)</f>
        <v>2254.14</v>
      </c>
      <c r="Z66" s="2"/>
      <c r="AA66" s="2"/>
      <c r="AB66" s="2">
        <f>ROUND(SUMIF(AA62:AA64,"=65175792",O62:O64),2)</f>
        <v>7082.88</v>
      </c>
      <c r="AC66" s="2">
        <f>ROUND(SUMIF(AA62:AA64,"=65175792",P62:P64),2)</f>
        <v>2618.06</v>
      </c>
      <c r="AD66" s="2">
        <f>ROUND(SUMIF(AA62:AA64,"=65175792",Q62:Q64),2)</f>
        <v>44.92</v>
      </c>
      <c r="AE66" s="2">
        <f>ROUND(SUMIF(AA62:AA64,"=65175792",R62:R64),2)</f>
        <v>20.3</v>
      </c>
      <c r="AF66" s="2">
        <f>ROUND(SUMIF(AA62:AA64,"=65175792",S62:S64),2)</f>
        <v>4399.6000000000004</v>
      </c>
      <c r="AG66" s="2">
        <f>ROUND(SUMIF(AA62:AA64,"=65175792",T62:T64),2)</f>
        <v>0</v>
      </c>
      <c r="AH66" s="2">
        <f>SUMIF(AA62:AA64,"=65175792",U62:U64)</f>
        <v>9.1785119999999996</v>
      </c>
      <c r="AI66" s="2">
        <f>SUMIF(AA62:AA64,"=65175792",V62:V64)</f>
        <v>3.8892000000000003E-2</v>
      </c>
      <c r="AJ66" s="2">
        <f>ROUND(SUMIF(AA62:AA64,"=65175792",W62:W64),2)</f>
        <v>0</v>
      </c>
      <c r="AK66" s="2">
        <f>ROUND(SUMIF(AA62:AA64,"=65175792",X62:X64),2)</f>
        <v>4154.71</v>
      </c>
      <c r="AL66" s="2">
        <f>ROUND(SUMIF(AA62:AA64,"=65175792",Y62:Y64),2)</f>
        <v>2254.14</v>
      </c>
      <c r="AM66" s="2"/>
      <c r="AN66" s="2"/>
      <c r="AO66" s="2">
        <f t="shared" ref="AO66:BD66" si="32">ROUND(BX66,2)</f>
        <v>0</v>
      </c>
      <c r="AP66" s="2">
        <f t="shared" si="32"/>
        <v>0</v>
      </c>
      <c r="AQ66" s="2">
        <f t="shared" si="32"/>
        <v>0</v>
      </c>
      <c r="AR66" s="2">
        <f t="shared" si="32"/>
        <v>13491.73</v>
      </c>
      <c r="AS66" s="2">
        <f t="shared" si="32"/>
        <v>13491.73</v>
      </c>
      <c r="AT66" s="2">
        <f t="shared" si="32"/>
        <v>0</v>
      </c>
      <c r="AU66" s="2">
        <f t="shared" si="32"/>
        <v>0</v>
      </c>
      <c r="AV66" s="2">
        <f t="shared" si="32"/>
        <v>2618.06</v>
      </c>
      <c r="AW66" s="2">
        <f t="shared" si="32"/>
        <v>2618.06</v>
      </c>
      <c r="AX66" s="2">
        <f t="shared" si="32"/>
        <v>0</v>
      </c>
      <c r="AY66" s="2">
        <f t="shared" si="32"/>
        <v>2618.06</v>
      </c>
      <c r="AZ66" s="2">
        <f t="shared" si="32"/>
        <v>0</v>
      </c>
      <c r="BA66" s="2">
        <f t="shared" si="32"/>
        <v>0</v>
      </c>
      <c r="BB66" s="2">
        <f t="shared" si="32"/>
        <v>0</v>
      </c>
      <c r="BC66" s="2">
        <f t="shared" si="32"/>
        <v>0</v>
      </c>
      <c r="BD66" s="2">
        <f t="shared" si="32"/>
        <v>0</v>
      </c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>
        <f>ROUND(SUMIF(AA62:AA64,"=65175792",FQ62:FQ64),2)</f>
        <v>0</v>
      </c>
      <c r="BY66" s="2">
        <f>ROUND(SUMIF(AA62:AA64,"=65175792",FR62:FR64),2)</f>
        <v>0</v>
      </c>
      <c r="BZ66" s="2">
        <f>ROUND(SUMIF(AA62:AA64,"=65175792",GL62:GL64),2)</f>
        <v>0</v>
      </c>
      <c r="CA66" s="2">
        <f>ROUND(SUMIF(AA62:AA64,"=65175792",GM62:GM64),2)</f>
        <v>13491.73</v>
      </c>
      <c r="CB66" s="2">
        <f>ROUND(SUMIF(AA62:AA64,"=65175792",GN62:GN64),2)</f>
        <v>13491.73</v>
      </c>
      <c r="CC66" s="2">
        <f>ROUND(SUMIF(AA62:AA64,"=65175792",GO62:GO64),2)</f>
        <v>0</v>
      </c>
      <c r="CD66" s="2">
        <f>ROUND(SUMIF(AA62:AA64,"=65175792",GP62:GP64),2)</f>
        <v>0</v>
      </c>
      <c r="CE66" s="2">
        <f>AC66-BX66</f>
        <v>2618.06</v>
      </c>
      <c r="CF66" s="2">
        <f>AC66-BY66</f>
        <v>2618.06</v>
      </c>
      <c r="CG66" s="2">
        <f>BX66-BZ66</f>
        <v>0</v>
      </c>
      <c r="CH66" s="2">
        <f>AC66-BX66-BY66+BZ66</f>
        <v>2618.06</v>
      </c>
      <c r="CI66" s="2">
        <f>BY66-BZ66</f>
        <v>0</v>
      </c>
      <c r="CJ66" s="2">
        <f>ROUND(SUMIF(AA62:AA64,"=65175792",GX62:GX64),2)</f>
        <v>0</v>
      </c>
      <c r="CK66" s="2">
        <f>ROUND(SUMIF(AA62:AA64,"=65175792",GY62:GY64),2)</f>
        <v>0</v>
      </c>
      <c r="CL66" s="2">
        <f>ROUND(SUMIF(AA62:AA64,"=65175792",GZ62:GZ64),2)</f>
        <v>0</v>
      </c>
      <c r="CM66" s="2">
        <f>ROUND(SUMIF(AA62:AA64,"=65175792",HD62:HD64),2)</f>
        <v>0</v>
      </c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>
        <v>0</v>
      </c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201</v>
      </c>
      <c r="F68" s="4">
        <f>ROUND(Source!O66,O68)</f>
        <v>7082.88</v>
      </c>
      <c r="G68" s="4" t="s">
        <v>17</v>
      </c>
      <c r="H68" s="4" t="s">
        <v>18</v>
      </c>
      <c r="I68" s="4"/>
      <c r="J68" s="4"/>
      <c r="K68" s="4">
        <v>201</v>
      </c>
      <c r="L68" s="4">
        <v>1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7082.88</v>
      </c>
      <c r="X68" s="4">
        <v>1</v>
      </c>
      <c r="Y68" s="4">
        <v>7082.88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202</v>
      </c>
      <c r="F69" s="4">
        <f>ROUND(Source!P66,O69)</f>
        <v>2618.06</v>
      </c>
      <c r="G69" s="4" t="s">
        <v>19</v>
      </c>
      <c r="H69" s="4" t="s">
        <v>20</v>
      </c>
      <c r="I69" s="4"/>
      <c r="J69" s="4"/>
      <c r="K69" s="4">
        <v>202</v>
      </c>
      <c r="L69" s="4">
        <v>2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2618.06</v>
      </c>
      <c r="X69" s="4">
        <v>1</v>
      </c>
      <c r="Y69" s="4">
        <v>2618.06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222</v>
      </c>
      <c r="F70" s="4">
        <f>ROUND(Source!AO66,O70)</f>
        <v>0</v>
      </c>
      <c r="G70" s="4" t="s">
        <v>21</v>
      </c>
      <c r="H70" s="4" t="s">
        <v>22</v>
      </c>
      <c r="I70" s="4"/>
      <c r="J70" s="4"/>
      <c r="K70" s="4">
        <v>222</v>
      </c>
      <c r="L70" s="4">
        <v>3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225</v>
      </c>
      <c r="F71" s="4">
        <f>ROUND(Source!AV66,O71)</f>
        <v>2618.06</v>
      </c>
      <c r="G71" s="4" t="s">
        <v>23</v>
      </c>
      <c r="H71" s="4" t="s">
        <v>24</v>
      </c>
      <c r="I71" s="4"/>
      <c r="J71" s="4"/>
      <c r="K71" s="4">
        <v>225</v>
      </c>
      <c r="L71" s="4">
        <v>4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2618.06</v>
      </c>
      <c r="X71" s="4">
        <v>1</v>
      </c>
      <c r="Y71" s="4">
        <v>2618.06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226</v>
      </c>
      <c r="F72" s="4">
        <f>ROUND(Source!AW66,O72)</f>
        <v>2618.06</v>
      </c>
      <c r="G72" s="4" t="s">
        <v>25</v>
      </c>
      <c r="H72" s="4" t="s">
        <v>26</v>
      </c>
      <c r="I72" s="4"/>
      <c r="J72" s="4"/>
      <c r="K72" s="4">
        <v>226</v>
      </c>
      <c r="L72" s="4">
        <v>5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2618.06</v>
      </c>
      <c r="X72" s="4">
        <v>1</v>
      </c>
      <c r="Y72" s="4">
        <v>2618.06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227</v>
      </c>
      <c r="F73" s="4">
        <f>ROUND(Source!AX66,O73)</f>
        <v>0</v>
      </c>
      <c r="G73" s="4" t="s">
        <v>27</v>
      </c>
      <c r="H73" s="4" t="s">
        <v>28</v>
      </c>
      <c r="I73" s="4"/>
      <c r="J73" s="4"/>
      <c r="K73" s="4">
        <v>227</v>
      </c>
      <c r="L73" s="4">
        <v>6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228</v>
      </c>
      <c r="F74" s="4">
        <f>ROUND(Source!AY66,O74)</f>
        <v>2618.06</v>
      </c>
      <c r="G74" s="4" t="s">
        <v>29</v>
      </c>
      <c r="H74" s="4" t="s">
        <v>30</v>
      </c>
      <c r="I74" s="4"/>
      <c r="J74" s="4"/>
      <c r="K74" s="4">
        <v>228</v>
      </c>
      <c r="L74" s="4">
        <v>7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2618.06</v>
      </c>
      <c r="X74" s="4">
        <v>1</v>
      </c>
      <c r="Y74" s="4">
        <v>2618.06</v>
      </c>
      <c r="Z74" s="4"/>
      <c r="AA74" s="4"/>
      <c r="AB74" s="4"/>
    </row>
    <row r="75" spans="1:206" x14ac:dyDescent="0.2">
      <c r="A75" s="4">
        <v>50</v>
      </c>
      <c r="B75" s="4">
        <v>0</v>
      </c>
      <c r="C75" s="4">
        <v>0</v>
      </c>
      <c r="D75" s="4">
        <v>1</v>
      </c>
      <c r="E75" s="4">
        <v>216</v>
      </c>
      <c r="F75" s="4">
        <f>ROUND(Source!AP66,O75)</f>
        <v>0</v>
      </c>
      <c r="G75" s="4" t="s">
        <v>31</v>
      </c>
      <c r="H75" s="4" t="s">
        <v>32</v>
      </c>
      <c r="I75" s="4"/>
      <c r="J75" s="4"/>
      <c r="K75" s="4">
        <v>216</v>
      </c>
      <c r="L75" s="4">
        <v>8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06" x14ac:dyDescent="0.2">
      <c r="A76" s="4">
        <v>50</v>
      </c>
      <c r="B76" s="4">
        <v>0</v>
      </c>
      <c r="C76" s="4">
        <v>0</v>
      </c>
      <c r="D76" s="4">
        <v>1</v>
      </c>
      <c r="E76" s="4">
        <v>223</v>
      </c>
      <c r="F76" s="4">
        <f>ROUND(Source!AQ66,O76)</f>
        <v>0</v>
      </c>
      <c r="G76" s="4" t="s">
        <v>33</v>
      </c>
      <c r="H76" s="4" t="s">
        <v>34</v>
      </c>
      <c r="I76" s="4"/>
      <c r="J76" s="4"/>
      <c r="K76" s="4">
        <v>223</v>
      </c>
      <c r="L76" s="4">
        <v>9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06" x14ac:dyDescent="0.2">
      <c r="A77" s="4">
        <v>50</v>
      </c>
      <c r="B77" s="4">
        <v>0</v>
      </c>
      <c r="C77" s="4">
        <v>0</v>
      </c>
      <c r="D77" s="4">
        <v>1</v>
      </c>
      <c r="E77" s="4">
        <v>229</v>
      </c>
      <c r="F77" s="4">
        <f>ROUND(Source!AZ66,O77)</f>
        <v>0</v>
      </c>
      <c r="G77" s="4" t="s">
        <v>35</v>
      </c>
      <c r="H77" s="4" t="s">
        <v>36</v>
      </c>
      <c r="I77" s="4"/>
      <c r="J77" s="4"/>
      <c r="K77" s="4">
        <v>229</v>
      </c>
      <c r="L77" s="4">
        <v>10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06" x14ac:dyDescent="0.2">
      <c r="A78" s="4">
        <v>50</v>
      </c>
      <c r="B78" s="4">
        <v>0</v>
      </c>
      <c r="C78" s="4">
        <v>0</v>
      </c>
      <c r="D78" s="4">
        <v>1</v>
      </c>
      <c r="E78" s="4">
        <v>203</v>
      </c>
      <c r="F78" s="4">
        <f>ROUND(Source!Q66,O78)</f>
        <v>44.92</v>
      </c>
      <c r="G78" s="4" t="s">
        <v>37</v>
      </c>
      <c r="H78" s="4" t="s">
        <v>38</v>
      </c>
      <c r="I78" s="4"/>
      <c r="J78" s="4"/>
      <c r="K78" s="4">
        <v>203</v>
      </c>
      <c r="L78" s="4">
        <v>11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44.92</v>
      </c>
      <c r="X78" s="4">
        <v>1</v>
      </c>
      <c r="Y78" s="4">
        <v>44.92</v>
      </c>
      <c r="Z78" s="4"/>
      <c r="AA78" s="4"/>
      <c r="AB78" s="4"/>
    </row>
    <row r="79" spans="1:206" x14ac:dyDescent="0.2">
      <c r="A79" s="4">
        <v>50</v>
      </c>
      <c r="B79" s="4">
        <v>0</v>
      </c>
      <c r="C79" s="4">
        <v>0</v>
      </c>
      <c r="D79" s="4">
        <v>1</v>
      </c>
      <c r="E79" s="4">
        <v>231</v>
      </c>
      <c r="F79" s="4">
        <f>ROUND(Source!BB66,O79)</f>
        <v>0</v>
      </c>
      <c r="G79" s="4" t="s">
        <v>39</v>
      </c>
      <c r="H79" s="4" t="s">
        <v>40</v>
      </c>
      <c r="I79" s="4"/>
      <c r="J79" s="4"/>
      <c r="K79" s="4">
        <v>231</v>
      </c>
      <c r="L79" s="4">
        <v>12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06" x14ac:dyDescent="0.2">
      <c r="A80" s="4">
        <v>50</v>
      </c>
      <c r="B80" s="4">
        <v>0</v>
      </c>
      <c r="C80" s="4">
        <v>0</v>
      </c>
      <c r="D80" s="4">
        <v>1</v>
      </c>
      <c r="E80" s="4">
        <v>204</v>
      </c>
      <c r="F80" s="4">
        <f>ROUND(Source!R66,O80)</f>
        <v>20.3</v>
      </c>
      <c r="G80" s="4" t="s">
        <v>41</v>
      </c>
      <c r="H80" s="4" t="s">
        <v>42</v>
      </c>
      <c r="I80" s="4"/>
      <c r="J80" s="4"/>
      <c r="K80" s="4">
        <v>204</v>
      </c>
      <c r="L80" s="4">
        <v>13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20.299999999999997</v>
      </c>
      <c r="X80" s="4">
        <v>1</v>
      </c>
      <c r="Y80" s="4">
        <v>20.299999999999997</v>
      </c>
      <c r="Z80" s="4"/>
      <c r="AA80" s="4"/>
      <c r="AB80" s="4"/>
    </row>
    <row r="81" spans="1:88" x14ac:dyDescent="0.2">
      <c r="A81" s="4">
        <v>50</v>
      </c>
      <c r="B81" s="4">
        <v>0</v>
      </c>
      <c r="C81" s="4">
        <v>0</v>
      </c>
      <c r="D81" s="4">
        <v>1</v>
      </c>
      <c r="E81" s="4">
        <v>205</v>
      </c>
      <c r="F81" s="4">
        <f>ROUND(Source!S66,O81)</f>
        <v>4399.6000000000004</v>
      </c>
      <c r="G81" s="4" t="s">
        <v>43</v>
      </c>
      <c r="H81" s="4" t="s">
        <v>44</v>
      </c>
      <c r="I81" s="4"/>
      <c r="J81" s="4"/>
      <c r="K81" s="4">
        <v>205</v>
      </c>
      <c r="L81" s="4">
        <v>14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4399.6000000000004</v>
      </c>
      <c r="X81" s="4">
        <v>1</v>
      </c>
      <c r="Y81" s="4">
        <v>4399.6000000000004</v>
      </c>
      <c r="Z81" s="4"/>
      <c r="AA81" s="4"/>
      <c r="AB81" s="4"/>
    </row>
    <row r="82" spans="1:88" x14ac:dyDescent="0.2">
      <c r="A82" s="4">
        <v>50</v>
      </c>
      <c r="B82" s="4">
        <v>0</v>
      </c>
      <c r="C82" s="4">
        <v>0</v>
      </c>
      <c r="D82" s="4">
        <v>1</v>
      </c>
      <c r="E82" s="4">
        <v>232</v>
      </c>
      <c r="F82" s="4">
        <f>ROUND(Source!BC66,O82)</f>
        <v>0</v>
      </c>
      <c r="G82" s="4" t="s">
        <v>45</v>
      </c>
      <c r="H82" s="4" t="s">
        <v>46</v>
      </c>
      <c r="I82" s="4"/>
      <c r="J82" s="4"/>
      <c r="K82" s="4">
        <v>232</v>
      </c>
      <c r="L82" s="4">
        <v>15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88" x14ac:dyDescent="0.2">
      <c r="A83" s="4">
        <v>50</v>
      </c>
      <c r="B83" s="4">
        <v>0</v>
      </c>
      <c r="C83" s="4">
        <v>0</v>
      </c>
      <c r="D83" s="4">
        <v>1</v>
      </c>
      <c r="E83" s="4">
        <v>214</v>
      </c>
      <c r="F83" s="4">
        <f>ROUND(Source!AS66,O83)</f>
        <v>13491.73</v>
      </c>
      <c r="G83" s="4" t="s">
        <v>47</v>
      </c>
      <c r="H83" s="4" t="s">
        <v>48</v>
      </c>
      <c r="I83" s="4"/>
      <c r="J83" s="4"/>
      <c r="K83" s="4">
        <v>214</v>
      </c>
      <c r="L83" s="4">
        <v>16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13491.73</v>
      </c>
      <c r="X83" s="4">
        <v>1</v>
      </c>
      <c r="Y83" s="4">
        <v>13491.73</v>
      </c>
      <c r="Z83" s="4"/>
      <c r="AA83" s="4"/>
      <c r="AB83" s="4"/>
    </row>
    <row r="84" spans="1:88" x14ac:dyDescent="0.2">
      <c r="A84" s="4">
        <v>50</v>
      </c>
      <c r="B84" s="4">
        <v>0</v>
      </c>
      <c r="C84" s="4">
        <v>0</v>
      </c>
      <c r="D84" s="4">
        <v>1</v>
      </c>
      <c r="E84" s="4">
        <v>215</v>
      </c>
      <c r="F84" s="4">
        <f>ROUND(Source!AT66,O84)</f>
        <v>0</v>
      </c>
      <c r="G84" s="4" t="s">
        <v>49</v>
      </c>
      <c r="H84" s="4" t="s">
        <v>50</v>
      </c>
      <c r="I84" s="4"/>
      <c r="J84" s="4"/>
      <c r="K84" s="4">
        <v>215</v>
      </c>
      <c r="L84" s="4">
        <v>17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88" x14ac:dyDescent="0.2">
      <c r="A85" s="4">
        <v>50</v>
      </c>
      <c r="B85" s="4">
        <v>0</v>
      </c>
      <c r="C85" s="4">
        <v>0</v>
      </c>
      <c r="D85" s="4">
        <v>1</v>
      </c>
      <c r="E85" s="4">
        <v>217</v>
      </c>
      <c r="F85" s="4">
        <f>ROUND(Source!AU66,O85)</f>
        <v>0</v>
      </c>
      <c r="G85" s="4" t="s">
        <v>51</v>
      </c>
      <c r="H85" s="4" t="s">
        <v>52</v>
      </c>
      <c r="I85" s="4"/>
      <c r="J85" s="4"/>
      <c r="K85" s="4">
        <v>217</v>
      </c>
      <c r="L85" s="4">
        <v>18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88" x14ac:dyDescent="0.2">
      <c r="A86" s="4">
        <v>50</v>
      </c>
      <c r="B86" s="4">
        <v>0</v>
      </c>
      <c r="C86" s="4">
        <v>0</v>
      </c>
      <c r="D86" s="4">
        <v>1</v>
      </c>
      <c r="E86" s="4">
        <v>230</v>
      </c>
      <c r="F86" s="4">
        <f>ROUND(Source!BA66,O86)</f>
        <v>0</v>
      </c>
      <c r="G86" s="4" t="s">
        <v>53</v>
      </c>
      <c r="H86" s="4" t="s">
        <v>54</v>
      </c>
      <c r="I86" s="4"/>
      <c r="J86" s="4"/>
      <c r="K86" s="4">
        <v>230</v>
      </c>
      <c r="L86" s="4">
        <v>19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88" x14ac:dyDescent="0.2">
      <c r="A87" s="4">
        <v>50</v>
      </c>
      <c r="B87" s="4">
        <v>0</v>
      </c>
      <c r="C87" s="4">
        <v>0</v>
      </c>
      <c r="D87" s="4">
        <v>1</v>
      </c>
      <c r="E87" s="4">
        <v>206</v>
      </c>
      <c r="F87" s="4">
        <f>ROUND(Source!T66,O87)</f>
        <v>0</v>
      </c>
      <c r="G87" s="4" t="s">
        <v>55</v>
      </c>
      <c r="H87" s="4" t="s">
        <v>56</v>
      </c>
      <c r="I87" s="4"/>
      <c r="J87" s="4"/>
      <c r="K87" s="4">
        <v>206</v>
      </c>
      <c r="L87" s="4">
        <v>20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88" x14ac:dyDescent="0.2">
      <c r="A88" s="4">
        <v>50</v>
      </c>
      <c r="B88" s="4">
        <v>0</v>
      </c>
      <c r="C88" s="4">
        <v>0</v>
      </c>
      <c r="D88" s="4">
        <v>1</v>
      </c>
      <c r="E88" s="4">
        <v>207</v>
      </c>
      <c r="F88" s="4">
        <f>ROUND(Source!U66,O88)</f>
        <v>9.1785119999999996</v>
      </c>
      <c r="G88" s="4" t="s">
        <v>57</v>
      </c>
      <c r="H88" s="4" t="s">
        <v>58</v>
      </c>
      <c r="I88" s="4"/>
      <c r="J88" s="4"/>
      <c r="K88" s="4">
        <v>207</v>
      </c>
      <c r="L88" s="4">
        <v>21</v>
      </c>
      <c r="M88" s="4">
        <v>3</v>
      </c>
      <c r="N88" s="4" t="s">
        <v>3</v>
      </c>
      <c r="O88" s="4">
        <v>7</v>
      </c>
      <c r="P88" s="4"/>
      <c r="Q88" s="4"/>
      <c r="R88" s="4"/>
      <c r="S88" s="4"/>
      <c r="T88" s="4"/>
      <c r="U88" s="4"/>
      <c r="V88" s="4"/>
      <c r="W88" s="4">
        <v>9.1785119999999996</v>
      </c>
      <c r="X88" s="4">
        <v>1</v>
      </c>
      <c r="Y88" s="4">
        <v>9.1785119999999996</v>
      </c>
      <c r="Z88" s="4"/>
      <c r="AA88" s="4"/>
      <c r="AB88" s="4"/>
    </row>
    <row r="89" spans="1:88" x14ac:dyDescent="0.2">
      <c r="A89" s="4">
        <v>50</v>
      </c>
      <c r="B89" s="4">
        <v>0</v>
      </c>
      <c r="C89" s="4">
        <v>0</v>
      </c>
      <c r="D89" s="4">
        <v>1</v>
      </c>
      <c r="E89" s="4">
        <v>208</v>
      </c>
      <c r="F89" s="4">
        <f>ROUND(Source!V66,O89)</f>
        <v>3.8892000000000003E-2</v>
      </c>
      <c r="G89" s="4" t="s">
        <v>59</v>
      </c>
      <c r="H89" s="4" t="s">
        <v>60</v>
      </c>
      <c r="I89" s="4"/>
      <c r="J89" s="4"/>
      <c r="K89" s="4">
        <v>208</v>
      </c>
      <c r="L89" s="4">
        <v>22</v>
      </c>
      <c r="M89" s="4">
        <v>3</v>
      </c>
      <c r="N89" s="4" t="s">
        <v>3</v>
      </c>
      <c r="O89" s="4">
        <v>7</v>
      </c>
      <c r="P89" s="4"/>
      <c r="Q89" s="4"/>
      <c r="R89" s="4"/>
      <c r="S89" s="4"/>
      <c r="T89" s="4"/>
      <c r="U89" s="4"/>
      <c r="V89" s="4"/>
      <c r="W89" s="4">
        <v>3.8892000000000003E-2</v>
      </c>
      <c r="X89" s="4">
        <v>1</v>
      </c>
      <c r="Y89" s="4">
        <v>3.8892000000000003E-2</v>
      </c>
      <c r="Z89" s="4"/>
      <c r="AA89" s="4"/>
      <c r="AB89" s="4"/>
    </row>
    <row r="90" spans="1:88" x14ac:dyDescent="0.2">
      <c r="A90" s="4">
        <v>50</v>
      </c>
      <c r="B90" s="4">
        <v>0</v>
      </c>
      <c r="C90" s="4">
        <v>0</v>
      </c>
      <c r="D90" s="4">
        <v>1</v>
      </c>
      <c r="E90" s="4">
        <v>209</v>
      </c>
      <c r="F90" s="4">
        <f>ROUND(Source!W66,O90)</f>
        <v>0</v>
      </c>
      <c r="G90" s="4" t="s">
        <v>61</v>
      </c>
      <c r="H90" s="4" t="s">
        <v>62</v>
      </c>
      <c r="I90" s="4"/>
      <c r="J90" s="4"/>
      <c r="K90" s="4">
        <v>209</v>
      </c>
      <c r="L90" s="4">
        <v>23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88" x14ac:dyDescent="0.2">
      <c r="A91" s="4">
        <v>50</v>
      </c>
      <c r="B91" s="4">
        <v>0</v>
      </c>
      <c r="C91" s="4">
        <v>0</v>
      </c>
      <c r="D91" s="4">
        <v>1</v>
      </c>
      <c r="E91" s="4">
        <v>233</v>
      </c>
      <c r="F91" s="4">
        <f>ROUND(Source!BD66,O91)</f>
        <v>0</v>
      </c>
      <c r="G91" s="4" t="s">
        <v>63</v>
      </c>
      <c r="H91" s="4" t="s">
        <v>64</v>
      </c>
      <c r="I91" s="4"/>
      <c r="J91" s="4"/>
      <c r="K91" s="4">
        <v>233</v>
      </c>
      <c r="L91" s="4">
        <v>24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88" x14ac:dyDescent="0.2">
      <c r="A92" s="4">
        <v>50</v>
      </c>
      <c r="B92" s="4">
        <v>0</v>
      </c>
      <c r="C92" s="4">
        <v>0</v>
      </c>
      <c r="D92" s="4">
        <v>1</v>
      </c>
      <c r="E92" s="4">
        <v>210</v>
      </c>
      <c r="F92" s="4">
        <f>ROUND(Source!X66,O92)</f>
        <v>4154.71</v>
      </c>
      <c r="G92" s="4" t="s">
        <v>65</v>
      </c>
      <c r="H92" s="4" t="s">
        <v>66</v>
      </c>
      <c r="I92" s="4"/>
      <c r="J92" s="4"/>
      <c r="K92" s="4">
        <v>210</v>
      </c>
      <c r="L92" s="4">
        <v>25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4154.71</v>
      </c>
      <c r="X92" s="4">
        <v>1</v>
      </c>
      <c r="Y92" s="4">
        <v>4154.71</v>
      </c>
      <c r="Z92" s="4"/>
      <c r="AA92" s="4"/>
      <c r="AB92" s="4"/>
    </row>
    <row r="93" spans="1:88" x14ac:dyDescent="0.2">
      <c r="A93" s="4">
        <v>50</v>
      </c>
      <c r="B93" s="4">
        <v>0</v>
      </c>
      <c r="C93" s="4">
        <v>0</v>
      </c>
      <c r="D93" s="4">
        <v>1</v>
      </c>
      <c r="E93" s="4">
        <v>211</v>
      </c>
      <c r="F93" s="4">
        <f>ROUND(Source!Y66,O93)</f>
        <v>2254.14</v>
      </c>
      <c r="G93" s="4" t="s">
        <v>67</v>
      </c>
      <c r="H93" s="4" t="s">
        <v>68</v>
      </c>
      <c r="I93" s="4"/>
      <c r="J93" s="4"/>
      <c r="K93" s="4">
        <v>211</v>
      </c>
      <c r="L93" s="4">
        <v>26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2254.14</v>
      </c>
      <c r="X93" s="4">
        <v>1</v>
      </c>
      <c r="Y93" s="4">
        <v>2254.14</v>
      </c>
      <c r="Z93" s="4"/>
      <c r="AA93" s="4"/>
      <c r="AB93" s="4"/>
    </row>
    <row r="94" spans="1:88" x14ac:dyDescent="0.2">
      <c r="A94" s="4">
        <v>50</v>
      </c>
      <c r="B94" s="4">
        <v>0</v>
      </c>
      <c r="C94" s="4">
        <v>0</v>
      </c>
      <c r="D94" s="4">
        <v>1</v>
      </c>
      <c r="E94" s="4">
        <v>224</v>
      </c>
      <c r="F94" s="4">
        <f>ROUND(Source!AR66,O94)</f>
        <v>13491.73</v>
      </c>
      <c r="G94" s="4" t="s">
        <v>69</v>
      </c>
      <c r="H94" s="4" t="s">
        <v>70</v>
      </c>
      <c r="I94" s="4"/>
      <c r="J94" s="4"/>
      <c r="K94" s="4">
        <v>224</v>
      </c>
      <c r="L94" s="4">
        <v>27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13491.73</v>
      </c>
      <c r="X94" s="4">
        <v>1</v>
      </c>
      <c r="Y94" s="4">
        <v>13491.73</v>
      </c>
      <c r="Z94" s="4"/>
      <c r="AA94" s="4"/>
      <c r="AB94" s="4"/>
    </row>
    <row r="96" spans="1:88" x14ac:dyDescent="0.2">
      <c r="A96" s="1">
        <v>4</v>
      </c>
      <c r="B96" s="1">
        <v>1</v>
      </c>
      <c r="C96" s="1"/>
      <c r="D96" s="1">
        <f>ROW(A109)</f>
        <v>109</v>
      </c>
      <c r="E96" s="1"/>
      <c r="F96" s="1" t="s">
        <v>72</v>
      </c>
      <c r="G96" s="1" t="s">
        <v>93</v>
      </c>
      <c r="H96" s="1" t="s">
        <v>3</v>
      </c>
      <c r="I96" s="1">
        <v>0</v>
      </c>
      <c r="J96" s="1"/>
      <c r="K96" s="1">
        <v>0</v>
      </c>
      <c r="L96" s="1"/>
      <c r="M96" s="1" t="s">
        <v>3</v>
      </c>
      <c r="N96" s="1"/>
      <c r="O96" s="1"/>
      <c r="P96" s="1"/>
      <c r="Q96" s="1"/>
      <c r="R96" s="1"/>
      <c r="S96" s="1">
        <v>0</v>
      </c>
      <c r="T96" s="1"/>
      <c r="U96" s="1" t="s">
        <v>3</v>
      </c>
      <c r="V96" s="1">
        <v>0</v>
      </c>
      <c r="W96" s="1"/>
      <c r="X96" s="1"/>
      <c r="Y96" s="1"/>
      <c r="Z96" s="1"/>
      <c r="AA96" s="1"/>
      <c r="AB96" s="1" t="s">
        <v>3</v>
      </c>
      <c r="AC96" s="1" t="s">
        <v>3</v>
      </c>
      <c r="AD96" s="1" t="s">
        <v>3</v>
      </c>
      <c r="AE96" s="1" t="s">
        <v>3</v>
      </c>
      <c r="AF96" s="1" t="s">
        <v>3</v>
      </c>
      <c r="AG96" s="1" t="s">
        <v>3</v>
      </c>
      <c r="AH96" s="1"/>
      <c r="AI96" s="1"/>
      <c r="AJ96" s="1"/>
      <c r="AK96" s="1"/>
      <c r="AL96" s="1"/>
      <c r="AM96" s="1"/>
      <c r="AN96" s="1"/>
      <c r="AO96" s="1"/>
      <c r="AP96" s="1" t="s">
        <v>3</v>
      </c>
      <c r="AQ96" s="1" t="s">
        <v>3</v>
      </c>
      <c r="AR96" s="1" t="s">
        <v>3</v>
      </c>
      <c r="AS96" s="1"/>
      <c r="AT96" s="1"/>
      <c r="AU96" s="1"/>
      <c r="AV96" s="1"/>
      <c r="AW96" s="1"/>
      <c r="AX96" s="1"/>
      <c r="AY96" s="1"/>
      <c r="AZ96" s="1" t="s">
        <v>3</v>
      </c>
      <c r="BA96" s="1"/>
      <c r="BB96" s="1" t="s">
        <v>3</v>
      </c>
      <c r="BC96" s="1" t="s">
        <v>3</v>
      </c>
      <c r="BD96" s="1" t="s">
        <v>3</v>
      </c>
      <c r="BE96" s="1" t="s">
        <v>3</v>
      </c>
      <c r="BF96" s="1" t="s">
        <v>3</v>
      </c>
      <c r="BG96" s="1" t="s">
        <v>3</v>
      </c>
      <c r="BH96" s="1" t="s">
        <v>3</v>
      </c>
      <c r="BI96" s="1" t="s">
        <v>3</v>
      </c>
      <c r="BJ96" s="1" t="s">
        <v>3</v>
      </c>
      <c r="BK96" s="1" t="s">
        <v>3</v>
      </c>
      <c r="BL96" s="1" t="s">
        <v>3</v>
      </c>
      <c r="BM96" s="1" t="s">
        <v>3</v>
      </c>
      <c r="BN96" s="1" t="s">
        <v>3</v>
      </c>
      <c r="BO96" s="1" t="s">
        <v>3</v>
      </c>
      <c r="BP96" s="1" t="s">
        <v>3</v>
      </c>
      <c r="BQ96" s="1"/>
      <c r="BR96" s="1"/>
      <c r="BS96" s="1"/>
      <c r="BT96" s="1"/>
      <c r="BU96" s="1"/>
      <c r="BV96" s="1"/>
      <c r="BW96" s="1"/>
      <c r="BX96" s="1">
        <v>0</v>
      </c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>
        <v>0</v>
      </c>
    </row>
    <row r="98" spans="1:245" x14ac:dyDescent="0.2">
      <c r="A98" s="2">
        <v>52</v>
      </c>
      <c r="B98" s="2">
        <f t="shared" ref="B98:G98" si="33">B109</f>
        <v>1</v>
      </c>
      <c r="C98" s="2">
        <f t="shared" si="33"/>
        <v>4</v>
      </c>
      <c r="D98" s="2">
        <f t="shared" si="33"/>
        <v>96</v>
      </c>
      <c r="E98" s="2">
        <f t="shared" si="33"/>
        <v>0</v>
      </c>
      <c r="F98" s="2" t="str">
        <f t="shared" si="33"/>
        <v>Новый раздел</v>
      </c>
      <c r="G98" s="2" t="str">
        <f t="shared" si="33"/>
        <v>Демонтажные работы</v>
      </c>
      <c r="H98" s="2"/>
      <c r="I98" s="2"/>
      <c r="J98" s="2"/>
      <c r="K98" s="2"/>
      <c r="L98" s="2"/>
      <c r="M98" s="2"/>
      <c r="N98" s="2"/>
      <c r="O98" s="2">
        <f t="shared" ref="O98:AT98" si="34">O109</f>
        <v>108775.38</v>
      </c>
      <c r="P98" s="2">
        <f t="shared" si="34"/>
        <v>0</v>
      </c>
      <c r="Q98" s="2">
        <f t="shared" si="34"/>
        <v>32030.45</v>
      </c>
      <c r="R98" s="2">
        <f t="shared" si="34"/>
        <v>12358.49</v>
      </c>
      <c r="S98" s="2">
        <f t="shared" si="34"/>
        <v>64386.44</v>
      </c>
      <c r="T98" s="2">
        <f t="shared" si="34"/>
        <v>0</v>
      </c>
      <c r="U98" s="2">
        <f t="shared" si="34"/>
        <v>130.38899999999998</v>
      </c>
      <c r="V98" s="2">
        <f t="shared" si="34"/>
        <v>20.317920000000001</v>
      </c>
      <c r="W98" s="2">
        <f t="shared" si="34"/>
        <v>0</v>
      </c>
      <c r="X98" s="2">
        <f t="shared" si="34"/>
        <v>74442.58</v>
      </c>
      <c r="Y98" s="2">
        <f t="shared" si="34"/>
        <v>39139.910000000003</v>
      </c>
      <c r="Z98" s="2">
        <f t="shared" si="34"/>
        <v>0</v>
      </c>
      <c r="AA98" s="2">
        <f t="shared" si="34"/>
        <v>0</v>
      </c>
      <c r="AB98" s="2">
        <f t="shared" si="34"/>
        <v>108775.38</v>
      </c>
      <c r="AC98" s="2">
        <f t="shared" si="34"/>
        <v>0</v>
      </c>
      <c r="AD98" s="2">
        <f t="shared" si="34"/>
        <v>32030.45</v>
      </c>
      <c r="AE98" s="2">
        <f t="shared" si="34"/>
        <v>12358.49</v>
      </c>
      <c r="AF98" s="2">
        <f t="shared" si="34"/>
        <v>64386.44</v>
      </c>
      <c r="AG98" s="2">
        <f t="shared" si="34"/>
        <v>0</v>
      </c>
      <c r="AH98" s="2">
        <f t="shared" si="34"/>
        <v>130.38899999999998</v>
      </c>
      <c r="AI98" s="2">
        <f t="shared" si="34"/>
        <v>20.317920000000001</v>
      </c>
      <c r="AJ98" s="2">
        <f t="shared" si="34"/>
        <v>0</v>
      </c>
      <c r="AK98" s="2">
        <f t="shared" si="34"/>
        <v>74442.58</v>
      </c>
      <c r="AL98" s="2">
        <f t="shared" si="34"/>
        <v>39139.910000000003</v>
      </c>
      <c r="AM98" s="2">
        <f t="shared" si="34"/>
        <v>0</v>
      </c>
      <c r="AN98" s="2">
        <f t="shared" si="34"/>
        <v>0</v>
      </c>
      <c r="AO98" s="2">
        <f t="shared" si="34"/>
        <v>0</v>
      </c>
      <c r="AP98" s="2">
        <f t="shared" si="34"/>
        <v>0</v>
      </c>
      <c r="AQ98" s="2">
        <f t="shared" si="34"/>
        <v>0</v>
      </c>
      <c r="AR98" s="2">
        <f t="shared" si="34"/>
        <v>222357.87</v>
      </c>
      <c r="AS98" s="2">
        <f t="shared" si="34"/>
        <v>0</v>
      </c>
      <c r="AT98" s="2">
        <f t="shared" si="34"/>
        <v>222357.87</v>
      </c>
      <c r="AU98" s="2">
        <f t="shared" ref="AU98:BZ98" si="35">AU109</f>
        <v>0</v>
      </c>
      <c r="AV98" s="2">
        <f t="shared" si="35"/>
        <v>0</v>
      </c>
      <c r="AW98" s="2">
        <f t="shared" si="35"/>
        <v>0</v>
      </c>
      <c r="AX98" s="2">
        <f t="shared" si="35"/>
        <v>0</v>
      </c>
      <c r="AY98" s="2">
        <f t="shared" si="35"/>
        <v>0</v>
      </c>
      <c r="AZ98" s="2">
        <f t="shared" si="35"/>
        <v>0</v>
      </c>
      <c r="BA98" s="2">
        <f t="shared" si="35"/>
        <v>0</v>
      </c>
      <c r="BB98" s="2">
        <f t="shared" si="35"/>
        <v>0</v>
      </c>
      <c r="BC98" s="2">
        <f t="shared" si="35"/>
        <v>0</v>
      </c>
      <c r="BD98" s="2">
        <f t="shared" si="35"/>
        <v>0</v>
      </c>
      <c r="BE98" s="2">
        <f t="shared" si="35"/>
        <v>0</v>
      </c>
      <c r="BF98" s="2">
        <f t="shared" si="35"/>
        <v>0</v>
      </c>
      <c r="BG98" s="2">
        <f t="shared" si="35"/>
        <v>0</v>
      </c>
      <c r="BH98" s="2">
        <f t="shared" si="35"/>
        <v>0</v>
      </c>
      <c r="BI98" s="2">
        <f t="shared" si="35"/>
        <v>0</v>
      </c>
      <c r="BJ98" s="2">
        <f t="shared" si="35"/>
        <v>0</v>
      </c>
      <c r="BK98" s="2">
        <f t="shared" si="35"/>
        <v>0</v>
      </c>
      <c r="BL98" s="2">
        <f t="shared" si="35"/>
        <v>0</v>
      </c>
      <c r="BM98" s="2">
        <f t="shared" si="35"/>
        <v>0</v>
      </c>
      <c r="BN98" s="2">
        <f t="shared" si="35"/>
        <v>0</v>
      </c>
      <c r="BO98" s="2">
        <f t="shared" si="35"/>
        <v>0</v>
      </c>
      <c r="BP98" s="2">
        <f t="shared" si="35"/>
        <v>0</v>
      </c>
      <c r="BQ98" s="2">
        <f t="shared" si="35"/>
        <v>0</v>
      </c>
      <c r="BR98" s="2">
        <f t="shared" si="35"/>
        <v>0</v>
      </c>
      <c r="BS98" s="2">
        <f t="shared" si="35"/>
        <v>0</v>
      </c>
      <c r="BT98" s="2">
        <f t="shared" si="35"/>
        <v>0</v>
      </c>
      <c r="BU98" s="2">
        <f t="shared" si="35"/>
        <v>0</v>
      </c>
      <c r="BV98" s="2">
        <f t="shared" si="35"/>
        <v>0</v>
      </c>
      <c r="BW98" s="2">
        <f t="shared" si="35"/>
        <v>0</v>
      </c>
      <c r="BX98" s="2">
        <f t="shared" si="35"/>
        <v>0</v>
      </c>
      <c r="BY98" s="2">
        <f t="shared" si="35"/>
        <v>0</v>
      </c>
      <c r="BZ98" s="2">
        <f t="shared" si="35"/>
        <v>0</v>
      </c>
      <c r="CA98" s="2">
        <f t="shared" ref="CA98:DF98" si="36">CA109</f>
        <v>222357.87</v>
      </c>
      <c r="CB98" s="2">
        <f t="shared" si="36"/>
        <v>0</v>
      </c>
      <c r="CC98" s="2">
        <f t="shared" si="36"/>
        <v>222357.87</v>
      </c>
      <c r="CD98" s="2">
        <f t="shared" si="36"/>
        <v>0</v>
      </c>
      <c r="CE98" s="2">
        <f t="shared" si="36"/>
        <v>0</v>
      </c>
      <c r="CF98" s="2">
        <f t="shared" si="36"/>
        <v>0</v>
      </c>
      <c r="CG98" s="2">
        <f t="shared" si="36"/>
        <v>0</v>
      </c>
      <c r="CH98" s="2">
        <f t="shared" si="36"/>
        <v>0</v>
      </c>
      <c r="CI98" s="2">
        <f t="shared" si="36"/>
        <v>0</v>
      </c>
      <c r="CJ98" s="2">
        <f t="shared" si="36"/>
        <v>0</v>
      </c>
      <c r="CK98" s="2">
        <f t="shared" si="36"/>
        <v>0</v>
      </c>
      <c r="CL98" s="2">
        <f t="shared" si="36"/>
        <v>0</v>
      </c>
      <c r="CM98" s="2">
        <f t="shared" si="36"/>
        <v>0</v>
      </c>
      <c r="CN98" s="2">
        <f t="shared" si="36"/>
        <v>0</v>
      </c>
      <c r="CO98" s="2">
        <f t="shared" si="36"/>
        <v>0</v>
      </c>
      <c r="CP98" s="2">
        <f t="shared" si="36"/>
        <v>0</v>
      </c>
      <c r="CQ98" s="2">
        <f t="shared" si="36"/>
        <v>0</v>
      </c>
      <c r="CR98" s="2">
        <f t="shared" si="36"/>
        <v>0</v>
      </c>
      <c r="CS98" s="2">
        <f t="shared" si="36"/>
        <v>0</v>
      </c>
      <c r="CT98" s="2">
        <f t="shared" si="36"/>
        <v>0</v>
      </c>
      <c r="CU98" s="2">
        <f t="shared" si="36"/>
        <v>0</v>
      </c>
      <c r="CV98" s="2">
        <f t="shared" si="36"/>
        <v>0</v>
      </c>
      <c r="CW98" s="2">
        <f t="shared" si="36"/>
        <v>0</v>
      </c>
      <c r="CX98" s="2">
        <f t="shared" si="36"/>
        <v>0</v>
      </c>
      <c r="CY98" s="2">
        <f t="shared" si="36"/>
        <v>0</v>
      </c>
      <c r="CZ98" s="2">
        <f t="shared" si="36"/>
        <v>0</v>
      </c>
      <c r="DA98" s="2">
        <f t="shared" si="36"/>
        <v>0</v>
      </c>
      <c r="DB98" s="2">
        <f t="shared" si="36"/>
        <v>0</v>
      </c>
      <c r="DC98" s="2">
        <f t="shared" si="36"/>
        <v>0</v>
      </c>
      <c r="DD98" s="2">
        <f t="shared" si="36"/>
        <v>0</v>
      </c>
      <c r="DE98" s="2">
        <f t="shared" si="36"/>
        <v>0</v>
      </c>
      <c r="DF98" s="2">
        <f t="shared" si="36"/>
        <v>0</v>
      </c>
      <c r="DG98" s="3">
        <f t="shared" ref="DG98:EL98" si="37">DG109</f>
        <v>0</v>
      </c>
      <c r="DH98" s="3">
        <f t="shared" si="37"/>
        <v>0</v>
      </c>
      <c r="DI98" s="3">
        <f t="shared" si="37"/>
        <v>0</v>
      </c>
      <c r="DJ98" s="3">
        <f t="shared" si="37"/>
        <v>0</v>
      </c>
      <c r="DK98" s="3">
        <f t="shared" si="37"/>
        <v>0</v>
      </c>
      <c r="DL98" s="3">
        <f t="shared" si="37"/>
        <v>0</v>
      </c>
      <c r="DM98" s="3">
        <f t="shared" si="37"/>
        <v>0</v>
      </c>
      <c r="DN98" s="3">
        <f t="shared" si="37"/>
        <v>0</v>
      </c>
      <c r="DO98" s="3">
        <f t="shared" si="37"/>
        <v>0</v>
      </c>
      <c r="DP98" s="3">
        <f t="shared" si="37"/>
        <v>0</v>
      </c>
      <c r="DQ98" s="3">
        <f t="shared" si="37"/>
        <v>0</v>
      </c>
      <c r="DR98" s="3">
        <f t="shared" si="37"/>
        <v>0</v>
      </c>
      <c r="DS98" s="3">
        <f t="shared" si="37"/>
        <v>0</v>
      </c>
      <c r="DT98" s="3">
        <f t="shared" si="37"/>
        <v>0</v>
      </c>
      <c r="DU98" s="3">
        <f t="shared" si="37"/>
        <v>0</v>
      </c>
      <c r="DV98" s="3">
        <f t="shared" si="37"/>
        <v>0</v>
      </c>
      <c r="DW98" s="3">
        <f t="shared" si="37"/>
        <v>0</v>
      </c>
      <c r="DX98" s="3">
        <f t="shared" si="37"/>
        <v>0</v>
      </c>
      <c r="DY98" s="3">
        <f t="shared" si="37"/>
        <v>0</v>
      </c>
      <c r="DZ98" s="3">
        <f t="shared" si="37"/>
        <v>0</v>
      </c>
      <c r="EA98" s="3">
        <f t="shared" si="37"/>
        <v>0</v>
      </c>
      <c r="EB98" s="3">
        <f t="shared" si="37"/>
        <v>0</v>
      </c>
      <c r="EC98" s="3">
        <f t="shared" si="37"/>
        <v>0</v>
      </c>
      <c r="ED98" s="3">
        <f t="shared" si="37"/>
        <v>0</v>
      </c>
      <c r="EE98" s="3">
        <f t="shared" si="37"/>
        <v>0</v>
      </c>
      <c r="EF98" s="3">
        <f t="shared" si="37"/>
        <v>0</v>
      </c>
      <c r="EG98" s="3">
        <f t="shared" si="37"/>
        <v>0</v>
      </c>
      <c r="EH98" s="3">
        <f t="shared" si="37"/>
        <v>0</v>
      </c>
      <c r="EI98" s="3">
        <f t="shared" si="37"/>
        <v>0</v>
      </c>
      <c r="EJ98" s="3">
        <f t="shared" si="37"/>
        <v>0</v>
      </c>
      <c r="EK98" s="3">
        <f t="shared" si="37"/>
        <v>0</v>
      </c>
      <c r="EL98" s="3">
        <f t="shared" si="37"/>
        <v>0</v>
      </c>
      <c r="EM98" s="3">
        <f t="shared" ref="EM98:FR98" si="38">EM109</f>
        <v>0</v>
      </c>
      <c r="EN98" s="3">
        <f t="shared" si="38"/>
        <v>0</v>
      </c>
      <c r="EO98" s="3">
        <f t="shared" si="38"/>
        <v>0</v>
      </c>
      <c r="EP98" s="3">
        <f t="shared" si="38"/>
        <v>0</v>
      </c>
      <c r="EQ98" s="3">
        <f t="shared" si="38"/>
        <v>0</v>
      </c>
      <c r="ER98" s="3">
        <f t="shared" si="38"/>
        <v>0</v>
      </c>
      <c r="ES98" s="3">
        <f t="shared" si="38"/>
        <v>0</v>
      </c>
      <c r="ET98" s="3">
        <f t="shared" si="38"/>
        <v>0</v>
      </c>
      <c r="EU98" s="3">
        <f t="shared" si="38"/>
        <v>0</v>
      </c>
      <c r="EV98" s="3">
        <f t="shared" si="38"/>
        <v>0</v>
      </c>
      <c r="EW98" s="3">
        <f t="shared" si="38"/>
        <v>0</v>
      </c>
      <c r="EX98" s="3">
        <f t="shared" si="38"/>
        <v>0</v>
      </c>
      <c r="EY98" s="3">
        <f t="shared" si="38"/>
        <v>0</v>
      </c>
      <c r="EZ98" s="3">
        <f t="shared" si="38"/>
        <v>0</v>
      </c>
      <c r="FA98" s="3">
        <f t="shared" si="38"/>
        <v>0</v>
      </c>
      <c r="FB98" s="3">
        <f t="shared" si="38"/>
        <v>0</v>
      </c>
      <c r="FC98" s="3">
        <f t="shared" si="38"/>
        <v>0</v>
      </c>
      <c r="FD98" s="3">
        <f t="shared" si="38"/>
        <v>0</v>
      </c>
      <c r="FE98" s="3">
        <f t="shared" si="38"/>
        <v>0</v>
      </c>
      <c r="FF98" s="3">
        <f t="shared" si="38"/>
        <v>0</v>
      </c>
      <c r="FG98" s="3">
        <f t="shared" si="38"/>
        <v>0</v>
      </c>
      <c r="FH98" s="3">
        <f t="shared" si="38"/>
        <v>0</v>
      </c>
      <c r="FI98" s="3">
        <f t="shared" si="38"/>
        <v>0</v>
      </c>
      <c r="FJ98" s="3">
        <f t="shared" si="38"/>
        <v>0</v>
      </c>
      <c r="FK98" s="3">
        <f t="shared" si="38"/>
        <v>0</v>
      </c>
      <c r="FL98" s="3">
        <f t="shared" si="38"/>
        <v>0</v>
      </c>
      <c r="FM98" s="3">
        <f t="shared" si="38"/>
        <v>0</v>
      </c>
      <c r="FN98" s="3">
        <f t="shared" si="38"/>
        <v>0</v>
      </c>
      <c r="FO98" s="3">
        <f t="shared" si="38"/>
        <v>0</v>
      </c>
      <c r="FP98" s="3">
        <f t="shared" si="38"/>
        <v>0</v>
      </c>
      <c r="FQ98" s="3">
        <f t="shared" si="38"/>
        <v>0</v>
      </c>
      <c r="FR98" s="3">
        <f t="shared" si="38"/>
        <v>0</v>
      </c>
      <c r="FS98" s="3">
        <f t="shared" ref="FS98:GX98" si="39">FS109</f>
        <v>0</v>
      </c>
      <c r="FT98" s="3">
        <f t="shared" si="39"/>
        <v>0</v>
      </c>
      <c r="FU98" s="3">
        <f t="shared" si="39"/>
        <v>0</v>
      </c>
      <c r="FV98" s="3">
        <f t="shared" si="39"/>
        <v>0</v>
      </c>
      <c r="FW98" s="3">
        <f t="shared" si="39"/>
        <v>0</v>
      </c>
      <c r="FX98" s="3">
        <f t="shared" si="39"/>
        <v>0</v>
      </c>
      <c r="FY98" s="3">
        <f t="shared" si="39"/>
        <v>0</v>
      </c>
      <c r="FZ98" s="3">
        <f t="shared" si="39"/>
        <v>0</v>
      </c>
      <c r="GA98" s="3">
        <f t="shared" si="39"/>
        <v>0</v>
      </c>
      <c r="GB98" s="3">
        <f t="shared" si="39"/>
        <v>0</v>
      </c>
      <c r="GC98" s="3">
        <f t="shared" si="39"/>
        <v>0</v>
      </c>
      <c r="GD98" s="3">
        <f t="shared" si="39"/>
        <v>0</v>
      </c>
      <c r="GE98" s="3">
        <f t="shared" si="39"/>
        <v>0</v>
      </c>
      <c r="GF98" s="3">
        <f t="shared" si="39"/>
        <v>0</v>
      </c>
      <c r="GG98" s="3">
        <f t="shared" si="39"/>
        <v>0</v>
      </c>
      <c r="GH98" s="3">
        <f t="shared" si="39"/>
        <v>0</v>
      </c>
      <c r="GI98" s="3">
        <f t="shared" si="39"/>
        <v>0</v>
      </c>
      <c r="GJ98" s="3">
        <f t="shared" si="39"/>
        <v>0</v>
      </c>
      <c r="GK98" s="3">
        <f t="shared" si="39"/>
        <v>0</v>
      </c>
      <c r="GL98" s="3">
        <f t="shared" si="39"/>
        <v>0</v>
      </c>
      <c r="GM98" s="3">
        <f t="shared" si="39"/>
        <v>0</v>
      </c>
      <c r="GN98" s="3">
        <f t="shared" si="39"/>
        <v>0</v>
      </c>
      <c r="GO98" s="3">
        <f t="shared" si="39"/>
        <v>0</v>
      </c>
      <c r="GP98" s="3">
        <f t="shared" si="39"/>
        <v>0</v>
      </c>
      <c r="GQ98" s="3">
        <f t="shared" si="39"/>
        <v>0</v>
      </c>
      <c r="GR98" s="3">
        <f t="shared" si="39"/>
        <v>0</v>
      </c>
      <c r="GS98" s="3">
        <f t="shared" si="39"/>
        <v>0</v>
      </c>
      <c r="GT98" s="3">
        <f t="shared" si="39"/>
        <v>0</v>
      </c>
      <c r="GU98" s="3">
        <f t="shared" si="39"/>
        <v>0</v>
      </c>
      <c r="GV98" s="3">
        <f t="shared" si="39"/>
        <v>0</v>
      </c>
      <c r="GW98" s="3">
        <f t="shared" si="39"/>
        <v>0</v>
      </c>
      <c r="GX98" s="3">
        <f t="shared" si="39"/>
        <v>0</v>
      </c>
    </row>
    <row r="100" spans="1:245" x14ac:dyDescent="0.2">
      <c r="A100">
        <v>17</v>
      </c>
      <c r="B100">
        <v>1</v>
      </c>
      <c r="C100">
        <f>ROW(SmtRes!A30)</f>
        <v>30</v>
      </c>
      <c r="D100">
        <f>ROW(EtalonRes!A30)</f>
        <v>30</v>
      </c>
      <c r="E100" t="s">
        <v>94</v>
      </c>
      <c r="F100" t="s">
        <v>95</v>
      </c>
      <c r="G100" t="s">
        <v>96</v>
      </c>
      <c r="H100" t="s">
        <v>97</v>
      </c>
      <c r="I100">
        <v>2</v>
      </c>
      <c r="J100">
        <v>0</v>
      </c>
      <c r="K100">
        <v>2</v>
      </c>
      <c r="O100">
        <f t="shared" ref="O100:O107" si="40">ROUND(CP100,2)</f>
        <v>7620.24</v>
      </c>
      <c r="P100">
        <f>SUMIF(SmtRes!AQ24:'SmtRes'!AQ30,"=1",SmtRes!DF24:'SmtRes'!DF30)</f>
        <v>0</v>
      </c>
      <c r="Q100">
        <f>SUMIF(SmtRes!AQ24:'SmtRes'!AQ30,"=1",SmtRes!DG24:'SmtRes'!DG30)</f>
        <v>1177.67</v>
      </c>
      <c r="R100">
        <f>SUMIF(SmtRes!AQ24:'SmtRes'!AQ30,"=1",SmtRes!DH24:'SmtRes'!DH30)</f>
        <v>644.27</v>
      </c>
      <c r="S100">
        <f>SUMIF(SmtRes!AQ24:'SmtRes'!AQ30,"=1",SmtRes!DI24:'SmtRes'!DI30)</f>
        <v>5798.3</v>
      </c>
      <c r="T100">
        <f t="shared" ref="T100:T107" si="41">ROUND(CU100*I100,2)</f>
        <v>0</v>
      </c>
      <c r="U100">
        <f>SUMIF(SmtRes!AQ24:'SmtRes'!AQ30,"=1",SmtRes!CV24:'SmtRes'!CV30)</f>
        <v>11.82</v>
      </c>
      <c r="V100">
        <f>SUMIF(SmtRes!AQ24:'SmtRes'!AQ30,"=1",SmtRes!CW24:'SmtRes'!CW30)</f>
        <v>1.1280000000000001</v>
      </c>
      <c r="W100">
        <f t="shared" ref="W100:W107" si="42">ROUND(CX100*I100,2)</f>
        <v>0</v>
      </c>
      <c r="X100">
        <f t="shared" ref="X100:Y107" si="43">ROUND(CY100,2)</f>
        <v>6249.29</v>
      </c>
      <c r="Y100">
        <f t="shared" si="43"/>
        <v>3285.71</v>
      </c>
      <c r="AA100">
        <v>65175792</v>
      </c>
      <c r="AB100">
        <f t="shared" ref="AB100:AB107" si="44">ROUND((AC100+AD100+AF100),6)</f>
        <v>3458.4802800000002</v>
      </c>
      <c r="AC100">
        <f t="shared" ref="AC100:AC107" si="45">ROUND((0),6)</f>
        <v>0</v>
      </c>
      <c r="AD100">
        <f>ROUND((((SUM(SmtRes!BR24:'SmtRes'!BR30))-(SUM(SmtRes!BS24:'SmtRes'!BS30)))+AE100),6)</f>
        <v>559.32978000000003</v>
      </c>
      <c r="AE100">
        <f>ROUND((SUM(SmtRes!BS24:'SmtRes'!BS30)),6)</f>
        <v>322.13549999999998</v>
      </c>
      <c r="AF100">
        <f>ROUND((SUM(SmtRes!BT24:'SmtRes'!BT30)),6)</f>
        <v>2899.1505000000002</v>
      </c>
      <c r="AG100">
        <f t="shared" ref="AG100:AG107" si="46">ROUND((AP100),6)</f>
        <v>0</v>
      </c>
      <c r="AH100">
        <f>(SUM(SmtRes!BU24:'SmtRes'!BU30))</f>
        <v>5.9099999999999993</v>
      </c>
      <c r="AI100">
        <f>(SUM(SmtRes!BV24:'SmtRes'!BV30))</f>
        <v>0.56400000000000006</v>
      </c>
      <c r="AJ100">
        <f t="shared" ref="AJ100:AJ107" si="47">(AS100)</f>
        <v>0</v>
      </c>
      <c r="AK100">
        <v>20890.452600000001</v>
      </c>
      <c r="AL100">
        <v>8288.4</v>
      </c>
      <c r="AM100">
        <v>1864.4326000000001</v>
      </c>
      <c r="AN100">
        <v>1073.7850000000001</v>
      </c>
      <c r="AO100">
        <v>9663.8349999999991</v>
      </c>
      <c r="AP100">
        <v>0</v>
      </c>
      <c r="AQ100">
        <v>19.7</v>
      </c>
      <c r="AR100">
        <v>1.88</v>
      </c>
      <c r="AS100">
        <v>0</v>
      </c>
      <c r="AT100">
        <v>97</v>
      </c>
      <c r="AU100">
        <v>51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2</v>
      </c>
      <c r="BJ100" t="s">
        <v>98</v>
      </c>
      <c r="BM100">
        <v>108001</v>
      </c>
      <c r="BN100">
        <v>0</v>
      </c>
      <c r="BO100" t="s">
        <v>3</v>
      </c>
      <c r="BP100">
        <v>0</v>
      </c>
      <c r="BQ100">
        <v>3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97</v>
      </c>
      <c r="CA100">
        <v>51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99</v>
      </c>
      <c r="CO100">
        <v>0</v>
      </c>
      <c r="CP100">
        <f t="shared" ref="CP100:CP107" si="48">(P100+Q100+S100+R100)</f>
        <v>7620.24</v>
      </c>
      <c r="CQ100">
        <f>SUMIF(SmtRes!AQ24:'SmtRes'!AQ30,"=1",SmtRes!AA24:'SmtRes'!AA30)</f>
        <v>929.26</v>
      </c>
      <c r="CR100">
        <f>SUMIF(SmtRes!AQ24:'SmtRes'!AQ30,"=1",SmtRes!AB24:'SmtRes'!AB30)</f>
        <v>2129.4700000000003</v>
      </c>
      <c r="CS100">
        <f>SUMIF(SmtRes!AQ24:'SmtRes'!AQ30,"=1",SmtRes!AC24:'SmtRes'!AC30)</f>
        <v>1149.49</v>
      </c>
      <c r="CT100">
        <f>SUMIF(SmtRes!AQ24:'SmtRes'!AQ30,"=1",SmtRes!AD24:'SmtRes'!AD30)</f>
        <v>490.55</v>
      </c>
      <c r="CU100">
        <f t="shared" ref="CU100:CU107" si="49">AG100</f>
        <v>0</v>
      </c>
      <c r="CV100">
        <f>SUMIF(SmtRes!AQ24:'SmtRes'!AQ30,"=1",SmtRes!BU24:'SmtRes'!BU30)</f>
        <v>5.9099999999999993</v>
      </c>
      <c r="CW100">
        <f>SUMIF(SmtRes!AQ24:'SmtRes'!AQ30,"=1",SmtRes!BV24:'SmtRes'!BV30)</f>
        <v>0.56400000000000006</v>
      </c>
      <c r="CX100">
        <f t="shared" ref="CX100:CX107" si="50">AJ100</f>
        <v>0</v>
      </c>
      <c r="CY100">
        <f t="shared" ref="CY100:CY107" si="51">(((S100+R100)*AT100)/100)</f>
        <v>6249.2928999999995</v>
      </c>
      <c r="CZ100">
        <f t="shared" ref="CZ100:CZ107" si="52">(((S100+R100)*AU100)/100)</f>
        <v>3285.7107000000001</v>
      </c>
      <c r="DB100">
        <v>1</v>
      </c>
      <c r="DC100" t="s">
        <v>3</v>
      </c>
      <c r="DD100" t="s">
        <v>100</v>
      </c>
      <c r="DE100" t="s">
        <v>101</v>
      </c>
      <c r="DF100" t="s">
        <v>101</v>
      </c>
      <c r="DG100" t="s">
        <v>101</v>
      </c>
      <c r="DH100" t="s">
        <v>3</v>
      </c>
      <c r="DI100" t="s">
        <v>101</v>
      </c>
      <c r="DJ100" t="s">
        <v>101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1013</v>
      </c>
      <c r="DV100" t="s">
        <v>97</v>
      </c>
      <c r="DW100" t="s">
        <v>97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64850885</v>
      </c>
      <c r="EF100">
        <v>3</v>
      </c>
      <c r="EG100" t="s">
        <v>102</v>
      </c>
      <c r="EH100">
        <v>0</v>
      </c>
      <c r="EI100" t="s">
        <v>3</v>
      </c>
      <c r="EJ100">
        <v>2</v>
      </c>
      <c r="EK100">
        <v>108001</v>
      </c>
      <c r="EL100" t="s">
        <v>103</v>
      </c>
      <c r="EM100" t="s">
        <v>104</v>
      </c>
      <c r="EO100" t="s">
        <v>105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19.7</v>
      </c>
      <c r="EX100">
        <v>1.88</v>
      </c>
      <c r="EY100">
        <v>0</v>
      </c>
      <c r="FQ100">
        <v>0</v>
      </c>
      <c r="FR100">
        <f t="shared" ref="FR100:FR107" si="53">ROUND(IF(BI100=3,GM100,0),2)</f>
        <v>0</v>
      </c>
      <c r="FS100">
        <v>0</v>
      </c>
      <c r="FX100">
        <v>97</v>
      </c>
      <c r="FY100">
        <v>51</v>
      </c>
      <c r="GA100" t="s">
        <v>3</v>
      </c>
      <c r="GD100">
        <v>1</v>
      </c>
      <c r="GF100">
        <v>-1798673869</v>
      </c>
      <c r="GG100">
        <v>2</v>
      </c>
      <c r="GH100">
        <v>1</v>
      </c>
      <c r="GI100">
        <v>-2</v>
      </c>
      <c r="GJ100">
        <v>0</v>
      </c>
      <c r="GK100">
        <v>0</v>
      </c>
      <c r="GL100">
        <f t="shared" ref="GL100:GL107" si="54">ROUND(IF(AND(BH100=3,BI100=3,FS100&lt;&gt;0),P100,0),2)</f>
        <v>0</v>
      </c>
      <c r="GM100">
        <f t="shared" ref="GM100:GM107" si="55">ROUND(O100+X100+Y100,2)+GX100</f>
        <v>17155.240000000002</v>
      </c>
      <c r="GN100">
        <f t="shared" ref="GN100:GN107" si="56">IF(OR(BI100=0,BI100=1),GM100-GX100,0)</f>
        <v>0</v>
      </c>
      <c r="GO100">
        <f t="shared" ref="GO100:GO107" si="57">IF(BI100=2,GM100-GX100,0)</f>
        <v>17155.240000000002</v>
      </c>
      <c r="GP100">
        <f t="shared" ref="GP100:GP107" si="58">IF(BI100=4,GM100-GX100,0)</f>
        <v>0</v>
      </c>
      <c r="GR100">
        <v>0</v>
      </c>
      <c r="GS100">
        <v>0</v>
      </c>
      <c r="GT100">
        <v>0</v>
      </c>
      <c r="GU100" t="s">
        <v>3</v>
      </c>
      <c r="GV100">
        <f t="shared" ref="GV100:GV107" si="59">ROUND((GT100),6)</f>
        <v>0</v>
      </c>
      <c r="GW100">
        <v>1</v>
      </c>
      <c r="GX100">
        <f t="shared" ref="GX100:GX107" si="60">ROUND(HC100*I100,2)</f>
        <v>0</v>
      </c>
      <c r="HA100">
        <v>0</v>
      </c>
      <c r="HB100">
        <v>0</v>
      </c>
      <c r="HC100">
        <f t="shared" ref="HC100:HC107" si="61">GV100*GW100</f>
        <v>0</v>
      </c>
      <c r="HE100" t="s">
        <v>3</v>
      </c>
      <c r="HF100" t="s">
        <v>3</v>
      </c>
      <c r="HM100" t="s">
        <v>3</v>
      </c>
      <c r="HN100" t="s">
        <v>106</v>
      </c>
      <c r="HO100" t="s">
        <v>107</v>
      </c>
      <c r="HP100" t="s">
        <v>103</v>
      </c>
      <c r="HQ100" t="s">
        <v>103</v>
      </c>
      <c r="IK100">
        <v>0</v>
      </c>
    </row>
    <row r="101" spans="1:245" x14ac:dyDescent="0.2">
      <c r="A101">
        <v>17</v>
      </c>
      <c r="B101">
        <v>1</v>
      </c>
      <c r="C101">
        <f>ROW(SmtRes!A38)</f>
        <v>38</v>
      </c>
      <c r="D101">
        <f>ROW(EtalonRes!A38)</f>
        <v>38</v>
      </c>
      <c r="E101" t="s">
        <v>108</v>
      </c>
      <c r="F101" t="s">
        <v>109</v>
      </c>
      <c r="G101" t="s">
        <v>110</v>
      </c>
      <c r="H101" t="s">
        <v>97</v>
      </c>
      <c r="I101">
        <v>6</v>
      </c>
      <c r="J101">
        <v>0</v>
      </c>
      <c r="K101">
        <f>I101</f>
        <v>6</v>
      </c>
      <c r="O101">
        <f t="shared" si="40"/>
        <v>25945.99</v>
      </c>
      <c r="P101">
        <f>SUMIF(SmtRes!AQ31:'SmtRes'!AQ38,"=1",SmtRes!DF31:'SmtRes'!DF38)</f>
        <v>0</v>
      </c>
      <c r="Q101">
        <f>SUMIF(SmtRes!AQ31:'SmtRes'!AQ38,"=1",SmtRes!DG31:'SmtRes'!DG38)</f>
        <v>3833.04</v>
      </c>
      <c r="R101">
        <f>SUMIF(SmtRes!AQ31:'SmtRes'!AQ38,"=1",SmtRes!DH31:'SmtRes'!DH38)</f>
        <v>2069.08</v>
      </c>
      <c r="S101">
        <f>SUMIF(SmtRes!AQ31:'SmtRes'!AQ38,"=1",SmtRes!DI31:'SmtRes'!DI38)</f>
        <v>20043.87</v>
      </c>
      <c r="T101">
        <f t="shared" si="41"/>
        <v>0</v>
      </c>
      <c r="U101">
        <f>SUMIF(SmtRes!AQ31:'SmtRes'!AQ38,"=1",SmtRes!CV31:'SmtRes'!CV38)</f>
        <v>40.86</v>
      </c>
      <c r="V101">
        <f>SUMIF(SmtRes!AQ31:'SmtRes'!AQ38,"=1",SmtRes!CW31:'SmtRes'!CW38)</f>
        <v>3.6</v>
      </c>
      <c r="W101">
        <f t="shared" si="42"/>
        <v>0</v>
      </c>
      <c r="X101">
        <f t="shared" si="43"/>
        <v>21449.56</v>
      </c>
      <c r="Y101">
        <f t="shared" si="43"/>
        <v>11277.6</v>
      </c>
      <c r="AA101">
        <v>65175792</v>
      </c>
      <c r="AB101">
        <f t="shared" si="44"/>
        <v>3949.3784999999998</v>
      </c>
      <c r="AC101">
        <f t="shared" si="45"/>
        <v>0</v>
      </c>
      <c r="AD101">
        <f>ROUND((((SUM(SmtRes!BR31:'SmtRes'!BR38))-(SUM(SmtRes!BS31:'SmtRes'!BS38)))+AE101),6)</f>
        <v>608.73299999999995</v>
      </c>
      <c r="AE101">
        <f>ROUND((SUM(SmtRes!BS31:'SmtRes'!BS38)),6)</f>
        <v>344.84699999999998</v>
      </c>
      <c r="AF101">
        <f>ROUND((SUM(SmtRes!BT31:'SmtRes'!BT38)),6)</f>
        <v>3340.6455000000001</v>
      </c>
      <c r="AG101">
        <f t="shared" si="46"/>
        <v>0</v>
      </c>
      <c r="AH101">
        <f>(SUM(SmtRes!BU31:'SmtRes'!BU38))</f>
        <v>6.81</v>
      </c>
      <c r="AI101">
        <f>(SUM(SmtRes!BV31:'SmtRes'!BV38))</f>
        <v>0.6</v>
      </c>
      <c r="AJ101">
        <f t="shared" si="47"/>
        <v>0</v>
      </c>
      <c r="AK101">
        <v>14481.83005</v>
      </c>
      <c r="AL101">
        <v>167.74504999999999</v>
      </c>
      <c r="AM101">
        <v>2029.1100000000001</v>
      </c>
      <c r="AN101">
        <v>1149.49</v>
      </c>
      <c r="AO101">
        <v>11135.485000000001</v>
      </c>
      <c r="AP101">
        <v>0</v>
      </c>
      <c r="AQ101">
        <v>22.7</v>
      </c>
      <c r="AR101">
        <v>2</v>
      </c>
      <c r="AS101">
        <v>0</v>
      </c>
      <c r="AT101">
        <v>97</v>
      </c>
      <c r="AU101">
        <v>51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0</v>
      </c>
      <c r="BI101">
        <v>2</v>
      </c>
      <c r="BJ101" t="s">
        <v>111</v>
      </c>
      <c r="BM101">
        <v>108001</v>
      </c>
      <c r="BN101">
        <v>0</v>
      </c>
      <c r="BO101" t="s">
        <v>3</v>
      </c>
      <c r="BP101">
        <v>0</v>
      </c>
      <c r="BQ101">
        <v>3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97</v>
      </c>
      <c r="CA101">
        <v>51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99</v>
      </c>
      <c r="CO101">
        <v>0</v>
      </c>
      <c r="CP101">
        <f t="shared" si="48"/>
        <v>25945.989999999998</v>
      </c>
      <c r="CQ101">
        <f>SUMIF(SmtRes!AQ31:'SmtRes'!AQ38,"=1",SmtRes!AA31:'SmtRes'!AA38)</f>
        <v>62179.009999999995</v>
      </c>
      <c r="CR101">
        <f>SUMIF(SmtRes!AQ31:'SmtRes'!AQ38,"=1",SmtRes!AB31:'SmtRes'!AB38)</f>
        <v>2129.4700000000003</v>
      </c>
      <c r="CS101">
        <f>SUMIF(SmtRes!AQ31:'SmtRes'!AQ38,"=1",SmtRes!AC31:'SmtRes'!AC38)</f>
        <v>1149.49</v>
      </c>
      <c r="CT101">
        <f>SUMIF(SmtRes!AQ31:'SmtRes'!AQ38,"=1",SmtRes!AD31:'SmtRes'!AD38)</f>
        <v>490.55</v>
      </c>
      <c r="CU101">
        <f t="shared" si="49"/>
        <v>0</v>
      </c>
      <c r="CV101">
        <f>SUMIF(SmtRes!AQ31:'SmtRes'!AQ38,"=1",SmtRes!BU31:'SmtRes'!BU38)</f>
        <v>6.81</v>
      </c>
      <c r="CW101">
        <f>SUMIF(SmtRes!AQ31:'SmtRes'!AQ38,"=1",SmtRes!BV31:'SmtRes'!BV38)</f>
        <v>0.6</v>
      </c>
      <c r="CX101">
        <f t="shared" si="50"/>
        <v>0</v>
      </c>
      <c r="CY101">
        <f t="shared" si="51"/>
        <v>21449.5615</v>
      </c>
      <c r="CZ101">
        <f t="shared" si="52"/>
        <v>11277.604499999999</v>
      </c>
      <c r="DB101">
        <v>2</v>
      </c>
      <c r="DC101" t="s">
        <v>3</v>
      </c>
      <c r="DD101" t="s">
        <v>100</v>
      </c>
      <c r="DE101" t="s">
        <v>101</v>
      </c>
      <c r="DF101" t="s">
        <v>101</v>
      </c>
      <c r="DG101" t="s">
        <v>101</v>
      </c>
      <c r="DH101" t="s">
        <v>3</v>
      </c>
      <c r="DI101" t="s">
        <v>101</v>
      </c>
      <c r="DJ101" t="s">
        <v>101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1013</v>
      </c>
      <c r="DV101" t="s">
        <v>97</v>
      </c>
      <c r="DW101" t="s">
        <v>97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64850885</v>
      </c>
      <c r="EF101">
        <v>3</v>
      </c>
      <c r="EG101" t="s">
        <v>102</v>
      </c>
      <c r="EH101">
        <v>0</v>
      </c>
      <c r="EI101" t="s">
        <v>3</v>
      </c>
      <c r="EJ101">
        <v>2</v>
      </c>
      <c r="EK101">
        <v>108001</v>
      </c>
      <c r="EL101" t="s">
        <v>103</v>
      </c>
      <c r="EM101" t="s">
        <v>104</v>
      </c>
      <c r="EO101" t="s">
        <v>105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22.7</v>
      </c>
      <c r="EX101">
        <v>2</v>
      </c>
      <c r="EY101">
        <v>0</v>
      </c>
      <c r="FQ101">
        <v>0</v>
      </c>
      <c r="FR101">
        <f t="shared" si="53"/>
        <v>0</v>
      </c>
      <c r="FS101">
        <v>0</v>
      </c>
      <c r="FX101">
        <v>97</v>
      </c>
      <c r="FY101">
        <v>51</v>
      </c>
      <c r="GA101" t="s">
        <v>3</v>
      </c>
      <c r="GD101">
        <v>1</v>
      </c>
      <c r="GF101">
        <v>-377609270</v>
      </c>
      <c r="GG101">
        <v>2</v>
      </c>
      <c r="GH101">
        <v>1</v>
      </c>
      <c r="GI101">
        <v>-2</v>
      </c>
      <c r="GJ101">
        <v>0</v>
      </c>
      <c r="GK101">
        <v>0</v>
      </c>
      <c r="GL101">
        <f t="shared" si="54"/>
        <v>0</v>
      </c>
      <c r="GM101">
        <f t="shared" si="55"/>
        <v>58673.15</v>
      </c>
      <c r="GN101">
        <f t="shared" si="56"/>
        <v>0</v>
      </c>
      <c r="GO101">
        <f t="shared" si="57"/>
        <v>58673.15</v>
      </c>
      <c r="GP101">
        <f t="shared" si="58"/>
        <v>0</v>
      </c>
      <c r="GR101">
        <v>0</v>
      </c>
      <c r="GS101">
        <v>3</v>
      </c>
      <c r="GT101">
        <v>0</v>
      </c>
      <c r="GU101" t="s">
        <v>3</v>
      </c>
      <c r="GV101">
        <f t="shared" si="59"/>
        <v>0</v>
      </c>
      <c r="GW101">
        <v>1</v>
      </c>
      <c r="GX101">
        <f t="shared" si="60"/>
        <v>0</v>
      </c>
      <c r="HA101">
        <v>0</v>
      </c>
      <c r="HB101">
        <v>0</v>
      </c>
      <c r="HC101">
        <f t="shared" si="61"/>
        <v>0</v>
      </c>
      <c r="HE101" t="s">
        <v>3</v>
      </c>
      <c r="HF101" t="s">
        <v>3</v>
      </c>
      <c r="HM101" t="s">
        <v>3</v>
      </c>
      <c r="HN101" t="s">
        <v>106</v>
      </c>
      <c r="HO101" t="s">
        <v>107</v>
      </c>
      <c r="HP101" t="s">
        <v>103</v>
      </c>
      <c r="HQ101" t="s">
        <v>103</v>
      </c>
      <c r="IK101">
        <v>0</v>
      </c>
    </row>
    <row r="102" spans="1:245" x14ac:dyDescent="0.2">
      <c r="A102">
        <v>17</v>
      </c>
      <c r="B102">
        <v>1</v>
      </c>
      <c r="C102">
        <f>ROW(SmtRes!A46)</f>
        <v>46</v>
      </c>
      <c r="D102">
        <f>ROW(EtalonRes!A46)</f>
        <v>46</v>
      </c>
      <c r="E102" t="s">
        <v>112</v>
      </c>
      <c r="F102" t="s">
        <v>113</v>
      </c>
      <c r="G102" t="s">
        <v>114</v>
      </c>
      <c r="H102" t="s">
        <v>97</v>
      </c>
      <c r="I102">
        <v>3</v>
      </c>
      <c r="J102">
        <v>0</v>
      </c>
      <c r="K102">
        <v>3</v>
      </c>
      <c r="O102">
        <f t="shared" si="40"/>
        <v>10233.41</v>
      </c>
      <c r="P102">
        <f>SUMIF(SmtRes!AQ39:'SmtRes'!AQ46,"=1",SmtRes!DF39:'SmtRes'!DF46)</f>
        <v>0</v>
      </c>
      <c r="Q102">
        <f>SUMIF(SmtRes!AQ39:'SmtRes'!AQ46,"=1",SmtRes!DG39:'SmtRes'!DG46)</f>
        <v>1341.57</v>
      </c>
      <c r="R102">
        <f>SUMIF(SmtRes!AQ39:'SmtRes'!AQ46,"=1",SmtRes!DH39:'SmtRes'!DH46)</f>
        <v>724.18000000000006</v>
      </c>
      <c r="S102">
        <f>SUMIF(SmtRes!AQ39:'SmtRes'!AQ46,"=1",SmtRes!DI39:'SmtRes'!DI46)</f>
        <v>8167.66</v>
      </c>
      <c r="T102">
        <f t="shared" si="41"/>
        <v>0</v>
      </c>
      <c r="U102">
        <f>SUMIF(SmtRes!AQ39:'SmtRes'!AQ46,"=1",SmtRes!CV39:'SmtRes'!CV46)</f>
        <v>16.649999999999999</v>
      </c>
      <c r="V102">
        <f>SUMIF(SmtRes!AQ39:'SmtRes'!AQ46,"=1",SmtRes!CW39:'SmtRes'!CW46)</f>
        <v>1.26</v>
      </c>
      <c r="W102">
        <f t="shared" si="42"/>
        <v>0</v>
      </c>
      <c r="X102">
        <f t="shared" si="43"/>
        <v>8625.08</v>
      </c>
      <c r="Y102">
        <f t="shared" si="43"/>
        <v>4534.84</v>
      </c>
      <c r="AA102">
        <v>65175792</v>
      </c>
      <c r="AB102">
        <f t="shared" si="44"/>
        <v>3148.6655999999998</v>
      </c>
      <c r="AC102">
        <f t="shared" si="45"/>
        <v>0</v>
      </c>
      <c r="AD102">
        <f>ROUND((((SUM(SmtRes!BR39:'SmtRes'!BR46))-(SUM(SmtRes!BS39:'SmtRes'!BS46)))+AE102),6)</f>
        <v>426.11309999999997</v>
      </c>
      <c r="AE102">
        <f>ROUND((SUM(SmtRes!BS39:'SmtRes'!BS46)),6)</f>
        <v>241.3929</v>
      </c>
      <c r="AF102">
        <f>ROUND((SUM(SmtRes!BT39:'SmtRes'!BT46)),6)</f>
        <v>2722.5524999999998</v>
      </c>
      <c r="AG102">
        <f t="shared" si="46"/>
        <v>0</v>
      </c>
      <c r="AH102">
        <f>(SUM(SmtRes!BU39:'SmtRes'!BU46))</f>
        <v>5.55</v>
      </c>
      <c r="AI102">
        <f>(SUM(SmtRes!BV39:'SmtRes'!BV46))</f>
        <v>0.42</v>
      </c>
      <c r="AJ102">
        <f t="shared" si="47"/>
        <v>0</v>
      </c>
      <c r="AK102">
        <v>11467.940050000001</v>
      </c>
      <c r="AL102">
        <v>167.74504999999999</v>
      </c>
      <c r="AM102">
        <v>1420.377</v>
      </c>
      <c r="AN102">
        <v>804.64300000000003</v>
      </c>
      <c r="AO102">
        <v>9075.1750000000011</v>
      </c>
      <c r="AP102">
        <v>0</v>
      </c>
      <c r="AQ102">
        <v>18.5</v>
      </c>
      <c r="AR102">
        <v>1.4</v>
      </c>
      <c r="AS102">
        <v>0</v>
      </c>
      <c r="AT102">
        <v>97</v>
      </c>
      <c r="AU102">
        <v>51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0</v>
      </c>
      <c r="BI102">
        <v>2</v>
      </c>
      <c r="BJ102" t="s">
        <v>115</v>
      </c>
      <c r="BM102">
        <v>108001</v>
      </c>
      <c r="BN102">
        <v>0</v>
      </c>
      <c r="BO102" t="s">
        <v>3</v>
      </c>
      <c r="BP102">
        <v>0</v>
      </c>
      <c r="BQ102">
        <v>3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97</v>
      </c>
      <c r="CA102">
        <v>51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99</v>
      </c>
      <c r="CO102">
        <v>0</v>
      </c>
      <c r="CP102">
        <f t="shared" si="48"/>
        <v>10233.41</v>
      </c>
      <c r="CQ102">
        <f>SUMIF(SmtRes!AQ39:'SmtRes'!AQ46,"=1",SmtRes!AA39:'SmtRes'!AA46)</f>
        <v>62179.009999999995</v>
      </c>
      <c r="CR102">
        <f>SUMIF(SmtRes!AQ39:'SmtRes'!AQ46,"=1",SmtRes!AB39:'SmtRes'!AB46)</f>
        <v>2129.4700000000003</v>
      </c>
      <c r="CS102">
        <f>SUMIF(SmtRes!AQ39:'SmtRes'!AQ46,"=1",SmtRes!AC39:'SmtRes'!AC46)</f>
        <v>1149.49</v>
      </c>
      <c r="CT102">
        <f>SUMIF(SmtRes!AQ39:'SmtRes'!AQ46,"=1",SmtRes!AD39:'SmtRes'!AD46)</f>
        <v>490.55</v>
      </c>
      <c r="CU102">
        <f t="shared" si="49"/>
        <v>0</v>
      </c>
      <c r="CV102">
        <f>SUMIF(SmtRes!AQ39:'SmtRes'!AQ46,"=1",SmtRes!BU39:'SmtRes'!BU46)</f>
        <v>5.55</v>
      </c>
      <c r="CW102">
        <f>SUMIF(SmtRes!AQ39:'SmtRes'!AQ46,"=1",SmtRes!BV39:'SmtRes'!BV46)</f>
        <v>0.42</v>
      </c>
      <c r="CX102">
        <f t="shared" si="50"/>
        <v>0</v>
      </c>
      <c r="CY102">
        <f t="shared" si="51"/>
        <v>8625.0848000000005</v>
      </c>
      <c r="CZ102">
        <f t="shared" si="52"/>
        <v>4534.8384000000005</v>
      </c>
      <c r="DB102">
        <v>3</v>
      </c>
      <c r="DC102" t="s">
        <v>3</v>
      </c>
      <c r="DD102" t="s">
        <v>100</v>
      </c>
      <c r="DE102" t="s">
        <v>101</v>
      </c>
      <c r="DF102" t="s">
        <v>101</v>
      </c>
      <c r="DG102" t="s">
        <v>101</v>
      </c>
      <c r="DH102" t="s">
        <v>3</v>
      </c>
      <c r="DI102" t="s">
        <v>101</v>
      </c>
      <c r="DJ102" t="s">
        <v>101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1013</v>
      </c>
      <c r="DV102" t="s">
        <v>97</v>
      </c>
      <c r="DW102" t="s">
        <v>97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64850885</v>
      </c>
      <c r="EF102">
        <v>3</v>
      </c>
      <c r="EG102" t="s">
        <v>102</v>
      </c>
      <c r="EH102">
        <v>0</v>
      </c>
      <c r="EI102" t="s">
        <v>3</v>
      </c>
      <c r="EJ102">
        <v>2</v>
      </c>
      <c r="EK102">
        <v>108001</v>
      </c>
      <c r="EL102" t="s">
        <v>103</v>
      </c>
      <c r="EM102" t="s">
        <v>104</v>
      </c>
      <c r="EO102" t="s">
        <v>105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18.5</v>
      </c>
      <c r="EX102">
        <v>1.4</v>
      </c>
      <c r="EY102">
        <v>0</v>
      </c>
      <c r="FQ102">
        <v>0</v>
      </c>
      <c r="FR102">
        <f t="shared" si="53"/>
        <v>0</v>
      </c>
      <c r="FS102">
        <v>0</v>
      </c>
      <c r="FX102">
        <v>97</v>
      </c>
      <c r="FY102">
        <v>51</v>
      </c>
      <c r="GA102" t="s">
        <v>3</v>
      </c>
      <c r="GD102">
        <v>1</v>
      </c>
      <c r="GF102">
        <v>1763205101</v>
      </c>
      <c r="GG102">
        <v>2</v>
      </c>
      <c r="GH102">
        <v>1</v>
      </c>
      <c r="GI102">
        <v>-2</v>
      </c>
      <c r="GJ102">
        <v>0</v>
      </c>
      <c r="GK102">
        <v>0</v>
      </c>
      <c r="GL102">
        <f t="shared" si="54"/>
        <v>0</v>
      </c>
      <c r="GM102">
        <f t="shared" si="55"/>
        <v>23393.33</v>
      </c>
      <c r="GN102">
        <f t="shared" si="56"/>
        <v>0</v>
      </c>
      <c r="GO102">
        <f t="shared" si="57"/>
        <v>23393.33</v>
      </c>
      <c r="GP102">
        <f t="shared" si="58"/>
        <v>0</v>
      </c>
      <c r="GR102">
        <v>0</v>
      </c>
      <c r="GS102">
        <v>3</v>
      </c>
      <c r="GT102">
        <v>0</v>
      </c>
      <c r="GU102" t="s">
        <v>3</v>
      </c>
      <c r="GV102">
        <f t="shared" si="59"/>
        <v>0</v>
      </c>
      <c r="GW102">
        <v>1</v>
      </c>
      <c r="GX102">
        <f t="shared" si="60"/>
        <v>0</v>
      </c>
      <c r="HA102">
        <v>0</v>
      </c>
      <c r="HB102">
        <v>0</v>
      </c>
      <c r="HC102">
        <f t="shared" si="61"/>
        <v>0</v>
      </c>
      <c r="HE102" t="s">
        <v>3</v>
      </c>
      <c r="HF102" t="s">
        <v>3</v>
      </c>
      <c r="HM102" t="s">
        <v>3</v>
      </c>
      <c r="HN102" t="s">
        <v>106</v>
      </c>
      <c r="HO102" t="s">
        <v>107</v>
      </c>
      <c r="HP102" t="s">
        <v>103</v>
      </c>
      <c r="HQ102" t="s">
        <v>103</v>
      </c>
      <c r="IK102">
        <v>0</v>
      </c>
    </row>
    <row r="103" spans="1:245" x14ac:dyDescent="0.2">
      <c r="A103">
        <v>17</v>
      </c>
      <c r="B103">
        <v>1</v>
      </c>
      <c r="C103">
        <f>ROW(SmtRes!A61)</f>
        <v>61</v>
      </c>
      <c r="D103">
        <f>ROW(EtalonRes!A61)</f>
        <v>61</v>
      </c>
      <c r="E103" t="s">
        <v>116</v>
      </c>
      <c r="F103" t="s">
        <v>117</v>
      </c>
      <c r="G103" t="s">
        <v>118</v>
      </c>
      <c r="H103" t="s">
        <v>119</v>
      </c>
      <c r="I103">
        <v>6.4</v>
      </c>
      <c r="J103">
        <v>0</v>
      </c>
      <c r="K103">
        <f>I103</f>
        <v>6.4</v>
      </c>
      <c r="O103">
        <f t="shared" si="40"/>
        <v>31437.93</v>
      </c>
      <c r="P103">
        <f>SUMIF(SmtRes!AQ47:'SmtRes'!AQ61,"=1",SmtRes!DF47:'SmtRes'!DF61)</f>
        <v>0</v>
      </c>
      <c r="Q103">
        <f>SUMIF(SmtRes!AQ47:'SmtRes'!AQ61,"=1",SmtRes!DG47:'SmtRes'!DG61)</f>
        <v>8332.9600000000009</v>
      </c>
      <c r="R103">
        <f>SUMIF(SmtRes!AQ47:'SmtRes'!AQ61,"=1",SmtRes!DH47:'SmtRes'!DH61)</f>
        <v>3123.7</v>
      </c>
      <c r="S103">
        <f>SUMIF(SmtRes!AQ47:'SmtRes'!AQ61,"=1",SmtRes!DI47:'SmtRes'!DI61)</f>
        <v>19981.27</v>
      </c>
      <c r="T103">
        <f t="shared" si="41"/>
        <v>0</v>
      </c>
      <c r="U103">
        <f>SUMIF(SmtRes!AQ47:'SmtRes'!AQ61,"=1",SmtRes!CV47:'SmtRes'!CV61)</f>
        <v>39.552</v>
      </c>
      <c r="V103">
        <f>SUMIF(SmtRes!AQ47:'SmtRes'!AQ61,"=1",SmtRes!CW47:'SmtRes'!CW61)</f>
        <v>5.4719999999999995</v>
      </c>
      <c r="W103">
        <f t="shared" si="42"/>
        <v>0</v>
      </c>
      <c r="X103">
        <f t="shared" si="43"/>
        <v>22411.82</v>
      </c>
      <c r="Y103">
        <f t="shared" si="43"/>
        <v>11783.53</v>
      </c>
      <c r="AA103">
        <v>65175792</v>
      </c>
      <c r="AB103">
        <f t="shared" si="44"/>
        <v>4222.3410000000003</v>
      </c>
      <c r="AC103">
        <f t="shared" si="45"/>
        <v>0</v>
      </c>
      <c r="AD103">
        <f>ROUND((((SUM(SmtRes!BR47:'SmtRes'!BR61))-(SUM(SmtRes!BS47:'SmtRes'!BS61)))+AE103),6)</f>
        <v>1100.2668000000001</v>
      </c>
      <c r="AE103">
        <f>ROUND((SUM(SmtRes!BS47:'SmtRes'!BS61)),6)</f>
        <v>488.07852000000003</v>
      </c>
      <c r="AF103">
        <f>ROUND((SUM(SmtRes!BT47:'SmtRes'!BT61)),6)</f>
        <v>3122.0742</v>
      </c>
      <c r="AG103">
        <f t="shared" si="46"/>
        <v>0</v>
      </c>
      <c r="AH103">
        <f>(SUM(SmtRes!BU47:'SmtRes'!BU61))</f>
        <v>6.1800000000000006</v>
      </c>
      <c r="AI103">
        <f>(SUM(SmtRes!BV47:'SmtRes'!BV61))</f>
        <v>0.85499999999999998</v>
      </c>
      <c r="AJ103">
        <f t="shared" si="47"/>
        <v>0</v>
      </c>
      <c r="AK103">
        <v>25254.730554000002</v>
      </c>
      <c r="AL103">
        <v>9553.3321539999997</v>
      </c>
      <c r="AM103">
        <v>3667.556</v>
      </c>
      <c r="AN103">
        <v>1626.9284000000002</v>
      </c>
      <c r="AO103">
        <v>10406.914000000001</v>
      </c>
      <c r="AP103">
        <v>0</v>
      </c>
      <c r="AQ103">
        <v>20.6</v>
      </c>
      <c r="AR103">
        <v>2.85</v>
      </c>
      <c r="AS103">
        <v>0</v>
      </c>
      <c r="AT103">
        <v>97</v>
      </c>
      <c r="AU103">
        <v>51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2</v>
      </c>
      <c r="BJ103" t="s">
        <v>120</v>
      </c>
      <c r="BM103">
        <v>108001</v>
      </c>
      <c r="BN103">
        <v>0</v>
      </c>
      <c r="BO103" t="s">
        <v>3</v>
      </c>
      <c r="BP103">
        <v>0</v>
      </c>
      <c r="BQ103">
        <v>3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97</v>
      </c>
      <c r="CA103">
        <v>51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99</v>
      </c>
      <c r="CO103">
        <v>0</v>
      </c>
      <c r="CP103">
        <f t="shared" si="48"/>
        <v>31437.930000000004</v>
      </c>
      <c r="CQ103">
        <f>SUMIF(SmtRes!AQ47:'SmtRes'!AQ61,"=1",SmtRes!AA47:'SmtRes'!AA61)</f>
        <v>189734.49000000002</v>
      </c>
      <c r="CR103">
        <f>SUMIF(SmtRes!AQ47:'SmtRes'!AQ61,"=1",SmtRes!AB47:'SmtRes'!AB61)</f>
        <v>4519.7599999999993</v>
      </c>
      <c r="CS103">
        <f>SUMIF(SmtRes!AQ47:'SmtRes'!AQ61,"=1",SmtRes!AC47:'SmtRes'!AC61)</f>
        <v>1713.25</v>
      </c>
      <c r="CT103">
        <f>SUMIF(SmtRes!AQ47:'SmtRes'!AQ61,"=1",SmtRes!AD47:'SmtRes'!AD61)</f>
        <v>505.19</v>
      </c>
      <c r="CU103">
        <f t="shared" si="49"/>
        <v>0</v>
      </c>
      <c r="CV103">
        <f>SUMIF(SmtRes!AQ47:'SmtRes'!AQ61,"=1",SmtRes!BU47:'SmtRes'!BU61)</f>
        <v>6.1800000000000006</v>
      </c>
      <c r="CW103">
        <f>SUMIF(SmtRes!AQ47:'SmtRes'!AQ61,"=1",SmtRes!BV47:'SmtRes'!BV61)</f>
        <v>0.85499999999999998</v>
      </c>
      <c r="CX103">
        <f t="shared" si="50"/>
        <v>0</v>
      </c>
      <c r="CY103">
        <f t="shared" si="51"/>
        <v>22411.820900000002</v>
      </c>
      <c r="CZ103">
        <f t="shared" si="52"/>
        <v>11783.5347</v>
      </c>
      <c r="DB103">
        <v>4</v>
      </c>
      <c r="DC103" t="s">
        <v>3</v>
      </c>
      <c r="DD103" t="s">
        <v>100</v>
      </c>
      <c r="DE103" t="s">
        <v>101</v>
      </c>
      <c r="DF103" t="s">
        <v>101</v>
      </c>
      <c r="DG103" t="s">
        <v>101</v>
      </c>
      <c r="DH103" t="s">
        <v>3</v>
      </c>
      <c r="DI103" t="s">
        <v>101</v>
      </c>
      <c r="DJ103" t="s">
        <v>101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1003</v>
      </c>
      <c r="DV103" t="s">
        <v>119</v>
      </c>
      <c r="DW103" t="s">
        <v>119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64850885</v>
      </c>
      <c r="EF103">
        <v>3</v>
      </c>
      <c r="EG103" t="s">
        <v>102</v>
      </c>
      <c r="EH103">
        <v>0</v>
      </c>
      <c r="EI103" t="s">
        <v>3</v>
      </c>
      <c r="EJ103">
        <v>2</v>
      </c>
      <c r="EK103">
        <v>108001</v>
      </c>
      <c r="EL103" t="s">
        <v>103</v>
      </c>
      <c r="EM103" t="s">
        <v>104</v>
      </c>
      <c r="EO103" t="s">
        <v>105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20.6</v>
      </c>
      <c r="EX103">
        <v>2.85</v>
      </c>
      <c r="EY103">
        <v>0</v>
      </c>
      <c r="FQ103">
        <v>0</v>
      </c>
      <c r="FR103">
        <f t="shared" si="53"/>
        <v>0</v>
      </c>
      <c r="FS103">
        <v>0</v>
      </c>
      <c r="FX103">
        <v>97</v>
      </c>
      <c r="FY103">
        <v>51</v>
      </c>
      <c r="GA103" t="s">
        <v>3</v>
      </c>
      <c r="GD103">
        <v>1</v>
      </c>
      <c r="GF103">
        <v>-708657150</v>
      </c>
      <c r="GG103">
        <v>2</v>
      </c>
      <c r="GH103">
        <v>1</v>
      </c>
      <c r="GI103">
        <v>-2</v>
      </c>
      <c r="GJ103">
        <v>0</v>
      </c>
      <c r="GK103">
        <v>0</v>
      </c>
      <c r="GL103">
        <f t="shared" si="54"/>
        <v>0</v>
      </c>
      <c r="GM103">
        <f t="shared" si="55"/>
        <v>65633.279999999999</v>
      </c>
      <c r="GN103">
        <f t="shared" si="56"/>
        <v>0</v>
      </c>
      <c r="GO103">
        <f t="shared" si="57"/>
        <v>65633.279999999999</v>
      </c>
      <c r="GP103">
        <f t="shared" si="58"/>
        <v>0</v>
      </c>
      <c r="GR103">
        <v>0</v>
      </c>
      <c r="GS103">
        <v>3</v>
      </c>
      <c r="GT103">
        <v>0</v>
      </c>
      <c r="GU103" t="s">
        <v>3</v>
      </c>
      <c r="GV103">
        <f t="shared" si="59"/>
        <v>0</v>
      </c>
      <c r="GW103">
        <v>1</v>
      </c>
      <c r="GX103">
        <f t="shared" si="60"/>
        <v>0</v>
      </c>
      <c r="HA103">
        <v>0</v>
      </c>
      <c r="HB103">
        <v>0</v>
      </c>
      <c r="HC103">
        <f t="shared" si="61"/>
        <v>0</v>
      </c>
      <c r="HE103" t="s">
        <v>3</v>
      </c>
      <c r="HF103" t="s">
        <v>3</v>
      </c>
      <c r="HM103" t="s">
        <v>3</v>
      </c>
      <c r="HN103" t="s">
        <v>106</v>
      </c>
      <c r="HO103" t="s">
        <v>107</v>
      </c>
      <c r="HP103" t="s">
        <v>103</v>
      </c>
      <c r="HQ103" t="s">
        <v>103</v>
      </c>
      <c r="IK103">
        <v>0</v>
      </c>
    </row>
    <row r="104" spans="1:245" x14ac:dyDescent="0.2">
      <c r="A104">
        <v>17</v>
      </c>
      <c r="B104">
        <v>1</v>
      </c>
      <c r="C104">
        <f>ROW(SmtRes!A72)</f>
        <v>72</v>
      </c>
      <c r="D104">
        <f>ROW(EtalonRes!A72)</f>
        <v>72</v>
      </c>
      <c r="E104" t="s">
        <v>121</v>
      </c>
      <c r="F104" t="s">
        <v>122</v>
      </c>
      <c r="G104" t="s">
        <v>123</v>
      </c>
      <c r="H104" t="s">
        <v>97</v>
      </c>
      <c r="I104">
        <v>1</v>
      </c>
      <c r="J104">
        <v>0</v>
      </c>
      <c r="K104">
        <v>1</v>
      </c>
      <c r="O104">
        <f t="shared" si="40"/>
        <v>3881.83</v>
      </c>
      <c r="P104">
        <f>SUMIF(SmtRes!AQ62:'SmtRes'!AQ72,"=1",SmtRes!DF62:'SmtRes'!DF72)</f>
        <v>0</v>
      </c>
      <c r="Q104">
        <f>SUMIF(SmtRes!AQ62:'SmtRes'!AQ72,"=1",SmtRes!DG62:'SmtRes'!DG72)</f>
        <v>148.76000000000002</v>
      </c>
      <c r="R104">
        <f>SUMIF(SmtRes!AQ62:'SmtRes'!AQ72,"=1",SmtRes!DH62:'SmtRes'!DH72)</f>
        <v>98.09</v>
      </c>
      <c r="S104">
        <f>SUMIF(SmtRes!AQ62:'SmtRes'!AQ72,"=1",SmtRes!DI62:'SmtRes'!DI72)</f>
        <v>3634.98</v>
      </c>
      <c r="T104">
        <f t="shared" si="41"/>
        <v>0</v>
      </c>
      <c r="U104">
        <f>SUMIF(SmtRes!AQ62:'SmtRes'!AQ72,"=1",SmtRes!CV62:'SmtRes'!CV72)</f>
        <v>7.41</v>
      </c>
      <c r="V104">
        <f>SUMIF(SmtRes!AQ62:'SmtRes'!AQ72,"=1",SmtRes!CW62:'SmtRes'!CW72)</f>
        <v>0.183</v>
      </c>
      <c r="W104">
        <f t="shared" si="42"/>
        <v>0</v>
      </c>
      <c r="X104">
        <f t="shared" si="43"/>
        <v>3621.08</v>
      </c>
      <c r="Y104">
        <f t="shared" si="43"/>
        <v>1903.87</v>
      </c>
      <c r="AA104">
        <v>65175792</v>
      </c>
      <c r="AB104">
        <f t="shared" si="44"/>
        <v>3776.0843399999999</v>
      </c>
      <c r="AC104">
        <f t="shared" si="45"/>
        <v>0</v>
      </c>
      <c r="AD104">
        <f>ROUND((((SUM(SmtRes!BR62:'SmtRes'!BR72))-(SUM(SmtRes!BS62:'SmtRes'!BS72)))+AE104),6)</f>
        <v>141.10883999999999</v>
      </c>
      <c r="AE104">
        <f>ROUND((SUM(SmtRes!BS62:'SmtRes'!BS72)),6)</f>
        <v>98.083979999999997</v>
      </c>
      <c r="AF104">
        <f>ROUND((SUM(SmtRes!BT62:'SmtRes'!BT72)),6)</f>
        <v>3634.9755</v>
      </c>
      <c r="AG104">
        <f t="shared" si="46"/>
        <v>0</v>
      </c>
      <c r="AH104">
        <f>(SUM(SmtRes!BU62:'SmtRes'!BU72))</f>
        <v>7.4099999999999993</v>
      </c>
      <c r="AI104">
        <f>(SUM(SmtRes!BV62:'SmtRes'!BV72))</f>
        <v>0.183</v>
      </c>
      <c r="AJ104">
        <f t="shared" si="47"/>
        <v>0</v>
      </c>
      <c r="AK104">
        <v>18105.507099999999</v>
      </c>
      <c r="AL104">
        <v>5191.6127000000006</v>
      </c>
      <c r="AM104">
        <v>470.36279999999999</v>
      </c>
      <c r="AN104">
        <v>326.94659999999999</v>
      </c>
      <c r="AO104">
        <v>12116.584999999999</v>
      </c>
      <c r="AP104">
        <v>0</v>
      </c>
      <c r="AQ104">
        <v>24.7</v>
      </c>
      <c r="AR104">
        <v>0.61</v>
      </c>
      <c r="AS104">
        <v>0</v>
      </c>
      <c r="AT104">
        <v>97</v>
      </c>
      <c r="AU104">
        <v>51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2</v>
      </c>
      <c r="BJ104" t="s">
        <v>124</v>
      </c>
      <c r="BM104">
        <v>108001</v>
      </c>
      <c r="BN104">
        <v>0</v>
      </c>
      <c r="BO104" t="s">
        <v>3</v>
      </c>
      <c r="BP104">
        <v>0</v>
      </c>
      <c r="BQ104">
        <v>3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97</v>
      </c>
      <c r="CA104">
        <v>51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99</v>
      </c>
      <c r="CO104">
        <v>0</v>
      </c>
      <c r="CP104">
        <f t="shared" si="48"/>
        <v>3881.8300000000004</v>
      </c>
      <c r="CQ104">
        <f>SUMIF(SmtRes!AQ62:'SmtRes'!AQ72,"=1",SmtRes!AA62:'SmtRes'!AA72)</f>
        <v>55757.469999999994</v>
      </c>
      <c r="CR104">
        <f>SUMIF(SmtRes!AQ62:'SmtRes'!AQ72,"=1",SmtRes!AB62:'SmtRes'!AB72)</f>
        <v>2231.65</v>
      </c>
      <c r="CS104">
        <f>SUMIF(SmtRes!AQ62:'SmtRes'!AQ72,"=1",SmtRes!AC62:'SmtRes'!AC72)</f>
        <v>1585.1299999999999</v>
      </c>
      <c r="CT104">
        <f>SUMIF(SmtRes!AQ62:'SmtRes'!AQ72,"=1",SmtRes!AD62:'SmtRes'!AD72)</f>
        <v>490.55</v>
      </c>
      <c r="CU104">
        <f t="shared" si="49"/>
        <v>0</v>
      </c>
      <c r="CV104">
        <f>SUMIF(SmtRes!AQ62:'SmtRes'!AQ72,"=1",SmtRes!BU62:'SmtRes'!BU72)</f>
        <v>7.4099999999999993</v>
      </c>
      <c r="CW104">
        <f>SUMIF(SmtRes!AQ62:'SmtRes'!AQ72,"=1",SmtRes!BV62:'SmtRes'!BV72)</f>
        <v>0.183</v>
      </c>
      <c r="CX104">
        <f t="shared" si="50"/>
        <v>0</v>
      </c>
      <c r="CY104">
        <f t="shared" si="51"/>
        <v>3621.0779000000002</v>
      </c>
      <c r="CZ104">
        <f t="shared" si="52"/>
        <v>1903.8657000000001</v>
      </c>
      <c r="DB104">
        <v>5</v>
      </c>
      <c r="DC104" t="s">
        <v>3</v>
      </c>
      <c r="DD104" t="s">
        <v>100</v>
      </c>
      <c r="DE104" t="s">
        <v>101</v>
      </c>
      <c r="DF104" t="s">
        <v>101</v>
      </c>
      <c r="DG104" t="s">
        <v>101</v>
      </c>
      <c r="DH104" t="s">
        <v>3</v>
      </c>
      <c r="DI104" t="s">
        <v>101</v>
      </c>
      <c r="DJ104" t="s">
        <v>101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1013</v>
      </c>
      <c r="DV104" t="s">
        <v>97</v>
      </c>
      <c r="DW104" t="s">
        <v>97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64850885</v>
      </c>
      <c r="EF104">
        <v>3</v>
      </c>
      <c r="EG104" t="s">
        <v>102</v>
      </c>
      <c r="EH104">
        <v>0</v>
      </c>
      <c r="EI104" t="s">
        <v>3</v>
      </c>
      <c r="EJ104">
        <v>2</v>
      </c>
      <c r="EK104">
        <v>108001</v>
      </c>
      <c r="EL104" t="s">
        <v>103</v>
      </c>
      <c r="EM104" t="s">
        <v>104</v>
      </c>
      <c r="EO104" t="s">
        <v>105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24.7</v>
      </c>
      <c r="EX104">
        <v>0.61</v>
      </c>
      <c r="EY104">
        <v>0</v>
      </c>
      <c r="FQ104">
        <v>0</v>
      </c>
      <c r="FR104">
        <f t="shared" si="53"/>
        <v>0</v>
      </c>
      <c r="FS104">
        <v>0</v>
      </c>
      <c r="FX104">
        <v>97</v>
      </c>
      <c r="FY104">
        <v>51</v>
      </c>
      <c r="GA104" t="s">
        <v>3</v>
      </c>
      <c r="GD104">
        <v>1</v>
      </c>
      <c r="GF104">
        <v>1697767272</v>
      </c>
      <c r="GG104">
        <v>2</v>
      </c>
      <c r="GH104">
        <v>1</v>
      </c>
      <c r="GI104">
        <v>-2</v>
      </c>
      <c r="GJ104">
        <v>0</v>
      </c>
      <c r="GK104">
        <v>0</v>
      </c>
      <c r="GL104">
        <f t="shared" si="54"/>
        <v>0</v>
      </c>
      <c r="GM104">
        <f t="shared" si="55"/>
        <v>9406.7800000000007</v>
      </c>
      <c r="GN104">
        <f t="shared" si="56"/>
        <v>0</v>
      </c>
      <c r="GO104">
        <f t="shared" si="57"/>
        <v>9406.7800000000007</v>
      </c>
      <c r="GP104">
        <f t="shared" si="58"/>
        <v>0</v>
      </c>
      <c r="GR104">
        <v>0</v>
      </c>
      <c r="GS104">
        <v>3</v>
      </c>
      <c r="GT104">
        <v>0</v>
      </c>
      <c r="GU104" t="s">
        <v>3</v>
      </c>
      <c r="GV104">
        <f t="shared" si="59"/>
        <v>0</v>
      </c>
      <c r="GW104">
        <v>1</v>
      </c>
      <c r="GX104">
        <f t="shared" si="60"/>
        <v>0</v>
      </c>
      <c r="HA104">
        <v>0</v>
      </c>
      <c r="HB104">
        <v>0</v>
      </c>
      <c r="HC104">
        <f t="shared" si="61"/>
        <v>0</v>
      </c>
      <c r="HE104" t="s">
        <v>3</v>
      </c>
      <c r="HF104" t="s">
        <v>3</v>
      </c>
      <c r="HM104" t="s">
        <v>3</v>
      </c>
      <c r="HN104" t="s">
        <v>106</v>
      </c>
      <c r="HO104" t="s">
        <v>107</v>
      </c>
      <c r="HP104" t="s">
        <v>103</v>
      </c>
      <c r="HQ104" t="s">
        <v>103</v>
      </c>
      <c r="IK104">
        <v>0</v>
      </c>
    </row>
    <row r="105" spans="1:245" x14ac:dyDescent="0.2">
      <c r="A105">
        <v>17</v>
      </c>
      <c r="B105">
        <v>1</v>
      </c>
      <c r="C105">
        <f>ROW(SmtRes!A81)</f>
        <v>81</v>
      </c>
      <c r="D105">
        <f>ROW(EtalonRes!A81)</f>
        <v>81</v>
      </c>
      <c r="E105" t="s">
        <v>125</v>
      </c>
      <c r="F105" t="s">
        <v>126</v>
      </c>
      <c r="G105" t="s">
        <v>127</v>
      </c>
      <c r="H105" t="s">
        <v>97</v>
      </c>
      <c r="I105">
        <v>4</v>
      </c>
      <c r="J105">
        <v>0</v>
      </c>
      <c r="K105">
        <v>4</v>
      </c>
      <c r="O105">
        <f t="shared" si="40"/>
        <v>27373.98</v>
      </c>
      <c r="P105">
        <f>SUMIF(SmtRes!AQ73:'SmtRes'!AQ81,"=1",SmtRes!DF73:'SmtRes'!DF81)</f>
        <v>0</v>
      </c>
      <c r="Q105">
        <f>SUMIF(SmtRes!AQ73:'SmtRes'!AQ81,"=1",SmtRes!DG73:'SmtRes'!DG81)</f>
        <v>16989.71</v>
      </c>
      <c r="R105">
        <f>SUMIF(SmtRes!AQ73:'SmtRes'!AQ81,"=1",SmtRes!DH73:'SmtRes'!DH81)</f>
        <v>5596.34</v>
      </c>
      <c r="S105">
        <f>SUMIF(SmtRes!AQ73:'SmtRes'!AQ81,"=1",SmtRes!DI73:'SmtRes'!DI81)</f>
        <v>4787.93</v>
      </c>
      <c r="T105">
        <f t="shared" si="41"/>
        <v>0</v>
      </c>
      <c r="U105">
        <f>SUMIF(SmtRes!AQ73:'SmtRes'!AQ81,"=1",SmtRes!CV73:'SmtRes'!CV81)</f>
        <v>9.984</v>
      </c>
      <c r="V105">
        <f>SUMIF(SmtRes!AQ73:'SmtRes'!AQ81,"=1",SmtRes!CW73:'SmtRes'!CW81)</f>
        <v>8.4960000000000004</v>
      </c>
      <c r="W105">
        <f t="shared" si="42"/>
        <v>0</v>
      </c>
      <c r="X105">
        <f t="shared" si="43"/>
        <v>10072.74</v>
      </c>
      <c r="Y105">
        <f t="shared" si="43"/>
        <v>5295.98</v>
      </c>
      <c r="AA105">
        <v>65175792</v>
      </c>
      <c r="AB105">
        <f t="shared" si="44"/>
        <v>4321.4852099999998</v>
      </c>
      <c r="AC105">
        <f t="shared" si="45"/>
        <v>0</v>
      </c>
      <c r="AD105">
        <f>ROUND((((SUM(SmtRes!BR73:'SmtRes'!BR81))-(SUM(SmtRes!BS73:'SmtRes'!BS81)))+AE105),6)</f>
        <v>3124.5034500000002</v>
      </c>
      <c r="AE105">
        <f>ROUND((SUM(SmtRes!BS73:'SmtRes'!BS81)),6)</f>
        <v>1399.08339</v>
      </c>
      <c r="AF105">
        <f>ROUND((SUM(SmtRes!BT73:'SmtRes'!BT81)),6)</f>
        <v>1196.9817599999999</v>
      </c>
      <c r="AG105">
        <f t="shared" si="46"/>
        <v>0</v>
      </c>
      <c r="AH105">
        <f>(SUM(SmtRes!BU73:'SmtRes'!BU81))</f>
        <v>2.496</v>
      </c>
      <c r="AI105">
        <f>(SUM(SmtRes!BV73:'SmtRes'!BV81))</f>
        <v>2.1240000000000001</v>
      </c>
      <c r="AJ105">
        <f t="shared" si="47"/>
        <v>0</v>
      </c>
      <c r="AK105">
        <v>19116.864799999999</v>
      </c>
      <c r="AL105">
        <v>48.302800000000005</v>
      </c>
      <c r="AM105">
        <v>10415.011499999999</v>
      </c>
      <c r="AN105">
        <v>4663.6112999999996</v>
      </c>
      <c r="AO105">
        <v>3989.9392000000003</v>
      </c>
      <c r="AP105">
        <v>0</v>
      </c>
      <c r="AQ105">
        <v>8.32</v>
      </c>
      <c r="AR105">
        <v>7.0799999999999992</v>
      </c>
      <c r="AS105">
        <v>0</v>
      </c>
      <c r="AT105">
        <v>97</v>
      </c>
      <c r="AU105">
        <v>51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1</v>
      </c>
      <c r="BD105" t="s">
        <v>3</v>
      </c>
      <c r="BE105" t="s">
        <v>3</v>
      </c>
      <c r="BF105" t="s">
        <v>3</v>
      </c>
      <c r="BG105" t="s">
        <v>3</v>
      </c>
      <c r="BH105">
        <v>0</v>
      </c>
      <c r="BI105">
        <v>2</v>
      </c>
      <c r="BJ105" t="s">
        <v>128</v>
      </c>
      <c r="BM105">
        <v>108001</v>
      </c>
      <c r="BN105">
        <v>0</v>
      </c>
      <c r="BO105" t="s">
        <v>3</v>
      </c>
      <c r="BP105">
        <v>0</v>
      </c>
      <c r="BQ105">
        <v>3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97</v>
      </c>
      <c r="CA105">
        <v>51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99</v>
      </c>
      <c r="CO105">
        <v>0</v>
      </c>
      <c r="CP105">
        <f t="shared" si="48"/>
        <v>27373.98</v>
      </c>
      <c r="CQ105">
        <f>SUMIF(SmtRes!AQ73:'SmtRes'!AQ81,"=1",SmtRes!AA73:'SmtRes'!AA81)</f>
        <v>279972.36000000004</v>
      </c>
      <c r="CR105">
        <f>SUMIF(SmtRes!AQ73:'SmtRes'!AQ81,"=1",SmtRes!AB73:'SmtRes'!AB81)</f>
        <v>4131.8500000000004</v>
      </c>
      <c r="CS105">
        <f>SUMIF(SmtRes!AQ73:'SmtRes'!AQ81,"=1",SmtRes!AC73:'SmtRes'!AC81)</f>
        <v>1808.43</v>
      </c>
      <c r="CT105">
        <f>SUMIF(SmtRes!AQ73:'SmtRes'!AQ81,"=1",SmtRes!AD73:'SmtRes'!AD81)</f>
        <v>479.56</v>
      </c>
      <c r="CU105">
        <f t="shared" si="49"/>
        <v>0</v>
      </c>
      <c r="CV105">
        <f>SUMIF(SmtRes!AQ73:'SmtRes'!AQ81,"=1",SmtRes!BU73:'SmtRes'!BU81)</f>
        <v>2.496</v>
      </c>
      <c r="CW105">
        <f>SUMIF(SmtRes!AQ73:'SmtRes'!AQ81,"=1",SmtRes!BV73:'SmtRes'!BV81)</f>
        <v>2.1240000000000001</v>
      </c>
      <c r="CX105">
        <f t="shared" si="50"/>
        <v>0</v>
      </c>
      <c r="CY105">
        <f t="shared" si="51"/>
        <v>10072.741900000001</v>
      </c>
      <c r="CZ105">
        <f t="shared" si="52"/>
        <v>5295.9777000000004</v>
      </c>
      <c r="DB105">
        <v>6</v>
      </c>
      <c r="DC105" t="s">
        <v>3</v>
      </c>
      <c r="DD105" t="s">
        <v>100</v>
      </c>
      <c r="DE105" t="s">
        <v>101</v>
      </c>
      <c r="DF105" t="s">
        <v>101</v>
      </c>
      <c r="DG105" t="s">
        <v>101</v>
      </c>
      <c r="DH105" t="s">
        <v>3</v>
      </c>
      <c r="DI105" t="s">
        <v>101</v>
      </c>
      <c r="DJ105" t="s">
        <v>101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1013</v>
      </c>
      <c r="DV105" t="s">
        <v>97</v>
      </c>
      <c r="DW105" t="s">
        <v>97</v>
      </c>
      <c r="DX105">
        <v>1</v>
      </c>
      <c r="DZ105" t="s">
        <v>3</v>
      </c>
      <c r="EA105" t="s">
        <v>3</v>
      </c>
      <c r="EB105" t="s">
        <v>3</v>
      </c>
      <c r="EC105" t="s">
        <v>3</v>
      </c>
      <c r="EE105">
        <v>64850885</v>
      </c>
      <c r="EF105">
        <v>3</v>
      </c>
      <c r="EG105" t="s">
        <v>102</v>
      </c>
      <c r="EH105">
        <v>0</v>
      </c>
      <c r="EI105" t="s">
        <v>3</v>
      </c>
      <c r="EJ105">
        <v>2</v>
      </c>
      <c r="EK105">
        <v>108001</v>
      </c>
      <c r="EL105" t="s">
        <v>103</v>
      </c>
      <c r="EM105" t="s">
        <v>104</v>
      </c>
      <c r="EO105" t="s">
        <v>105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8.32</v>
      </c>
      <c r="EX105">
        <v>7.08</v>
      </c>
      <c r="EY105">
        <v>0</v>
      </c>
      <c r="FQ105">
        <v>0</v>
      </c>
      <c r="FR105">
        <f t="shared" si="53"/>
        <v>0</v>
      </c>
      <c r="FS105">
        <v>0</v>
      </c>
      <c r="FX105">
        <v>97</v>
      </c>
      <c r="FY105">
        <v>51</v>
      </c>
      <c r="GA105" t="s">
        <v>3</v>
      </c>
      <c r="GD105">
        <v>1</v>
      </c>
      <c r="GF105">
        <v>-1555897666</v>
      </c>
      <c r="GG105">
        <v>2</v>
      </c>
      <c r="GH105">
        <v>1</v>
      </c>
      <c r="GI105">
        <v>-2</v>
      </c>
      <c r="GJ105">
        <v>0</v>
      </c>
      <c r="GK105">
        <v>0</v>
      </c>
      <c r="GL105">
        <f t="shared" si="54"/>
        <v>0</v>
      </c>
      <c r="GM105">
        <f t="shared" si="55"/>
        <v>42742.7</v>
      </c>
      <c r="GN105">
        <f t="shared" si="56"/>
        <v>0</v>
      </c>
      <c r="GO105">
        <f t="shared" si="57"/>
        <v>42742.7</v>
      </c>
      <c r="GP105">
        <f t="shared" si="58"/>
        <v>0</v>
      </c>
      <c r="GR105">
        <v>0</v>
      </c>
      <c r="GS105">
        <v>0</v>
      </c>
      <c r="GT105">
        <v>0</v>
      </c>
      <c r="GU105" t="s">
        <v>3</v>
      </c>
      <c r="GV105">
        <f t="shared" si="59"/>
        <v>0</v>
      </c>
      <c r="GW105">
        <v>1</v>
      </c>
      <c r="GX105">
        <f t="shared" si="60"/>
        <v>0</v>
      </c>
      <c r="HA105">
        <v>0</v>
      </c>
      <c r="HB105">
        <v>0</v>
      </c>
      <c r="HC105">
        <f t="shared" si="61"/>
        <v>0</v>
      </c>
      <c r="HE105" t="s">
        <v>3</v>
      </c>
      <c r="HF105" t="s">
        <v>3</v>
      </c>
      <c r="HM105" t="s">
        <v>3</v>
      </c>
      <c r="HN105" t="s">
        <v>106</v>
      </c>
      <c r="HO105" t="s">
        <v>107</v>
      </c>
      <c r="HP105" t="s">
        <v>103</v>
      </c>
      <c r="HQ105" t="s">
        <v>103</v>
      </c>
      <c r="IK105">
        <v>0</v>
      </c>
    </row>
    <row r="106" spans="1:245" x14ac:dyDescent="0.2">
      <c r="A106">
        <v>17</v>
      </c>
      <c r="B106">
        <v>1</v>
      </c>
      <c r="C106">
        <f>ROW(SmtRes!A88)</f>
        <v>88</v>
      </c>
      <c r="D106">
        <f>ROW(EtalonRes!A89)</f>
        <v>89</v>
      </c>
      <c r="E106" t="s">
        <v>129</v>
      </c>
      <c r="F106" t="s">
        <v>130</v>
      </c>
      <c r="G106" t="s">
        <v>131</v>
      </c>
      <c r="H106" t="s">
        <v>132</v>
      </c>
      <c r="I106">
        <f>ROUND(9/10,7)</f>
        <v>0.9</v>
      </c>
      <c r="J106">
        <v>0</v>
      </c>
      <c r="K106">
        <f>ROUND(9/10,7)</f>
        <v>0.9</v>
      </c>
      <c r="O106">
        <f t="shared" si="40"/>
        <v>1583.43</v>
      </c>
      <c r="P106">
        <f>SUMIF(SmtRes!AQ82:'SmtRes'!AQ88,"=1",SmtRes!DF82:'SmtRes'!DF88)</f>
        <v>0</v>
      </c>
      <c r="Q106">
        <f>SUMIF(SmtRes!AQ82:'SmtRes'!AQ88,"=1",SmtRes!DG82:'SmtRes'!DG88)</f>
        <v>165.97</v>
      </c>
      <c r="R106">
        <f>SUMIF(SmtRes!AQ82:'SmtRes'!AQ88,"=1",SmtRes!DH82:'SmtRes'!DH88)</f>
        <v>83.8</v>
      </c>
      <c r="S106">
        <f>SUMIF(SmtRes!AQ82:'SmtRes'!AQ88,"=1",SmtRes!DI82:'SmtRes'!DI88)</f>
        <v>1333.66</v>
      </c>
      <c r="T106">
        <f t="shared" si="41"/>
        <v>0</v>
      </c>
      <c r="U106">
        <f>SUMIF(SmtRes!AQ82:'SmtRes'!AQ88,"=1",SmtRes!CV82:'SmtRes'!CV88)</f>
        <v>2.7810000000000001</v>
      </c>
      <c r="V106">
        <f>SUMIF(SmtRes!AQ82:'SmtRes'!AQ88,"=1",SmtRes!CW82:'SmtRes'!CW88)</f>
        <v>0.14580000000000001</v>
      </c>
      <c r="W106">
        <f t="shared" si="42"/>
        <v>0</v>
      </c>
      <c r="X106">
        <f t="shared" si="43"/>
        <v>1374.94</v>
      </c>
      <c r="Y106">
        <f t="shared" si="43"/>
        <v>722.9</v>
      </c>
      <c r="AA106">
        <v>65175792</v>
      </c>
      <c r="AB106">
        <f t="shared" si="44"/>
        <v>1658.1212700000001</v>
      </c>
      <c r="AC106">
        <f t="shared" si="45"/>
        <v>0</v>
      </c>
      <c r="AD106">
        <f>ROUND((((SUM(SmtRes!BR82:'SmtRes'!BR88))-(SUM(SmtRes!BS82:'SmtRes'!BS88)))+AE106),6)</f>
        <v>176.28086999999999</v>
      </c>
      <c r="AE106">
        <f>ROUND((SUM(SmtRes!BS82:'SmtRes'!BS88)),6)</f>
        <v>93.108689999999996</v>
      </c>
      <c r="AF106">
        <f>ROUND((SUM(SmtRes!BT82:'SmtRes'!BT88)),6)</f>
        <v>1481.8404</v>
      </c>
      <c r="AG106">
        <f t="shared" si="46"/>
        <v>0</v>
      </c>
      <c r="AH106">
        <f>(SUM(SmtRes!BU82:'SmtRes'!BU88))</f>
        <v>3.0900000000000003</v>
      </c>
      <c r="AI106">
        <f>(SUM(SmtRes!BV82:'SmtRes'!BV88))</f>
        <v>0.16200000000000001</v>
      </c>
      <c r="AJ106">
        <f t="shared" si="47"/>
        <v>0</v>
      </c>
      <c r="AK106">
        <v>8137.2308000000003</v>
      </c>
      <c r="AL106">
        <v>2299.7975999999999</v>
      </c>
      <c r="AM106">
        <v>587.60290000000009</v>
      </c>
      <c r="AN106">
        <v>310.36230000000006</v>
      </c>
      <c r="AO106">
        <v>4939.4680000000008</v>
      </c>
      <c r="AP106">
        <v>0</v>
      </c>
      <c r="AQ106">
        <v>10.3</v>
      </c>
      <c r="AR106">
        <v>0.54</v>
      </c>
      <c r="AS106">
        <v>0</v>
      </c>
      <c r="AT106">
        <v>97</v>
      </c>
      <c r="AU106">
        <v>51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1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2</v>
      </c>
      <c r="BJ106" t="s">
        <v>133</v>
      </c>
      <c r="BM106">
        <v>108001</v>
      </c>
      <c r="BN106">
        <v>0</v>
      </c>
      <c r="BO106" t="s">
        <v>3</v>
      </c>
      <c r="BP106">
        <v>0</v>
      </c>
      <c r="BQ106">
        <v>3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97</v>
      </c>
      <c r="CA106">
        <v>51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99</v>
      </c>
      <c r="CO106">
        <v>0</v>
      </c>
      <c r="CP106">
        <f t="shared" si="48"/>
        <v>1583.43</v>
      </c>
      <c r="CQ106">
        <f>SUMIF(SmtRes!AQ82:'SmtRes'!AQ88,"=1",SmtRes!AA82:'SmtRes'!AA88)</f>
        <v>1269.07</v>
      </c>
      <c r="CR106">
        <f>SUMIF(SmtRes!AQ82:'SmtRes'!AQ88,"=1",SmtRes!AB82:'SmtRes'!AB88)</f>
        <v>2155.7900000000004</v>
      </c>
      <c r="CS106">
        <f>SUMIF(SmtRes!AQ82:'SmtRes'!AQ88,"=1",SmtRes!AC82:'SmtRes'!AC88)</f>
        <v>1149.49</v>
      </c>
      <c r="CT106">
        <f>SUMIF(SmtRes!AQ82:'SmtRes'!AQ88,"=1",SmtRes!AD82:'SmtRes'!AD88)</f>
        <v>479.56</v>
      </c>
      <c r="CU106">
        <f t="shared" si="49"/>
        <v>0</v>
      </c>
      <c r="CV106">
        <f>SUMIF(SmtRes!AQ82:'SmtRes'!AQ88,"=1",SmtRes!BU82:'SmtRes'!BU88)</f>
        <v>3.0900000000000003</v>
      </c>
      <c r="CW106">
        <f>SUMIF(SmtRes!AQ82:'SmtRes'!AQ88,"=1",SmtRes!BV82:'SmtRes'!BV88)</f>
        <v>0.16200000000000001</v>
      </c>
      <c r="CX106">
        <f t="shared" si="50"/>
        <v>0</v>
      </c>
      <c r="CY106">
        <f t="shared" si="51"/>
        <v>1374.9361999999999</v>
      </c>
      <c r="CZ106">
        <f t="shared" si="52"/>
        <v>722.90460000000007</v>
      </c>
      <c r="DB106">
        <v>7</v>
      </c>
      <c r="DC106" t="s">
        <v>3</v>
      </c>
      <c r="DD106" t="s">
        <v>100</v>
      </c>
      <c r="DE106" t="s">
        <v>101</v>
      </c>
      <c r="DF106" t="s">
        <v>101</v>
      </c>
      <c r="DG106" t="s">
        <v>101</v>
      </c>
      <c r="DH106" t="s">
        <v>3</v>
      </c>
      <c r="DI106" t="s">
        <v>101</v>
      </c>
      <c r="DJ106" t="s">
        <v>101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1013</v>
      </c>
      <c r="DV106" t="s">
        <v>132</v>
      </c>
      <c r="DW106" t="s">
        <v>132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64850885</v>
      </c>
      <c r="EF106">
        <v>3</v>
      </c>
      <c r="EG106" t="s">
        <v>102</v>
      </c>
      <c r="EH106">
        <v>0</v>
      </c>
      <c r="EI106" t="s">
        <v>3</v>
      </c>
      <c r="EJ106">
        <v>2</v>
      </c>
      <c r="EK106">
        <v>108001</v>
      </c>
      <c r="EL106" t="s">
        <v>103</v>
      </c>
      <c r="EM106" t="s">
        <v>104</v>
      </c>
      <c r="EO106" t="s">
        <v>105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10.3</v>
      </c>
      <c r="EX106">
        <v>0.54</v>
      </c>
      <c r="EY106">
        <v>0</v>
      </c>
      <c r="FQ106">
        <v>0</v>
      </c>
      <c r="FR106">
        <f t="shared" si="53"/>
        <v>0</v>
      </c>
      <c r="FS106">
        <v>0</v>
      </c>
      <c r="FX106">
        <v>97</v>
      </c>
      <c r="FY106">
        <v>51</v>
      </c>
      <c r="GA106" t="s">
        <v>3</v>
      </c>
      <c r="GD106">
        <v>1</v>
      </c>
      <c r="GF106">
        <v>-592433226</v>
      </c>
      <c r="GG106">
        <v>2</v>
      </c>
      <c r="GH106">
        <v>1</v>
      </c>
      <c r="GI106">
        <v>-2</v>
      </c>
      <c r="GJ106">
        <v>0</v>
      </c>
      <c r="GK106">
        <v>0</v>
      </c>
      <c r="GL106">
        <f t="shared" si="54"/>
        <v>0</v>
      </c>
      <c r="GM106">
        <f t="shared" si="55"/>
        <v>3681.27</v>
      </c>
      <c r="GN106">
        <f t="shared" si="56"/>
        <v>0</v>
      </c>
      <c r="GO106">
        <f t="shared" si="57"/>
        <v>3681.27</v>
      </c>
      <c r="GP106">
        <f t="shared" si="58"/>
        <v>0</v>
      </c>
      <c r="GR106">
        <v>0</v>
      </c>
      <c r="GS106">
        <v>0</v>
      </c>
      <c r="GT106">
        <v>0</v>
      </c>
      <c r="GU106" t="s">
        <v>3</v>
      </c>
      <c r="GV106">
        <f t="shared" si="59"/>
        <v>0</v>
      </c>
      <c r="GW106">
        <v>1</v>
      </c>
      <c r="GX106">
        <f t="shared" si="60"/>
        <v>0</v>
      </c>
      <c r="HA106">
        <v>0</v>
      </c>
      <c r="HB106">
        <v>0</v>
      </c>
      <c r="HC106">
        <f t="shared" si="61"/>
        <v>0</v>
      </c>
      <c r="HE106" t="s">
        <v>3</v>
      </c>
      <c r="HF106" t="s">
        <v>3</v>
      </c>
      <c r="HM106" t="s">
        <v>3</v>
      </c>
      <c r="HN106" t="s">
        <v>106</v>
      </c>
      <c r="HO106" t="s">
        <v>107</v>
      </c>
      <c r="HP106" t="s">
        <v>103</v>
      </c>
      <c r="HQ106" t="s">
        <v>103</v>
      </c>
      <c r="IK106">
        <v>0</v>
      </c>
    </row>
    <row r="107" spans="1:245" x14ac:dyDescent="0.2">
      <c r="A107">
        <v>17</v>
      </c>
      <c r="B107">
        <v>1</v>
      </c>
      <c r="C107">
        <f>ROW(SmtRes!A97)</f>
        <v>97</v>
      </c>
      <c r="D107">
        <f>ROW(EtalonRes!A98)</f>
        <v>98</v>
      </c>
      <c r="E107" t="s">
        <v>134</v>
      </c>
      <c r="F107" t="s">
        <v>135</v>
      </c>
      <c r="G107" t="s">
        <v>136</v>
      </c>
      <c r="H107" t="s">
        <v>137</v>
      </c>
      <c r="I107">
        <f>ROUND(24/100,7)</f>
        <v>0.24</v>
      </c>
      <c r="J107">
        <v>0</v>
      </c>
      <c r="K107">
        <f>ROUND(24/100,7)</f>
        <v>0.24</v>
      </c>
      <c r="O107">
        <f t="shared" si="40"/>
        <v>698.57</v>
      </c>
      <c r="P107">
        <f>SUMIF(SmtRes!AQ89:'SmtRes'!AQ97,"=1",SmtRes!DF89:'SmtRes'!DF97)</f>
        <v>0</v>
      </c>
      <c r="Q107">
        <f>SUMIF(SmtRes!AQ89:'SmtRes'!AQ97,"=1",SmtRes!DG89:'SmtRes'!DG97)</f>
        <v>40.770000000000003</v>
      </c>
      <c r="R107">
        <f>SUMIF(SmtRes!AQ89:'SmtRes'!AQ97,"=1",SmtRes!DH89:'SmtRes'!DH97)</f>
        <v>19.03</v>
      </c>
      <c r="S107">
        <f>SUMIF(SmtRes!AQ89:'SmtRes'!AQ97,"=1",SmtRes!DI89:'SmtRes'!DI97)</f>
        <v>638.77</v>
      </c>
      <c r="T107">
        <f t="shared" si="41"/>
        <v>0</v>
      </c>
      <c r="U107">
        <f>SUMIF(SmtRes!AQ89:'SmtRes'!AQ97,"=1",SmtRes!CV89:'SmtRes'!CV97)</f>
        <v>1.3320000000000001</v>
      </c>
      <c r="V107">
        <f>SUMIF(SmtRes!AQ89:'SmtRes'!AQ97,"=1",SmtRes!CW89:'SmtRes'!CW97)</f>
        <v>3.3119999999999997E-2</v>
      </c>
      <c r="W107">
        <f t="shared" si="42"/>
        <v>0</v>
      </c>
      <c r="X107">
        <f t="shared" si="43"/>
        <v>638.07000000000005</v>
      </c>
      <c r="Y107">
        <f t="shared" si="43"/>
        <v>335.48</v>
      </c>
      <c r="AA107">
        <v>65175792</v>
      </c>
      <c r="AB107">
        <f t="shared" si="44"/>
        <v>2824.4649899999999</v>
      </c>
      <c r="AC107">
        <f t="shared" si="45"/>
        <v>0</v>
      </c>
      <c r="AD107">
        <f>ROUND((((SUM(SmtRes!BR89:'SmtRes'!BR97))-(SUM(SmtRes!BS89:'SmtRes'!BS97)))+AE107),6)</f>
        <v>162.90699000000001</v>
      </c>
      <c r="AE107">
        <f>ROUND((SUM(SmtRes!BS89:'SmtRes'!BS97)),6)</f>
        <v>79.314809999999994</v>
      </c>
      <c r="AF107">
        <f>ROUND((SUM(SmtRes!BT89:'SmtRes'!BT97)),6)</f>
        <v>2661.558</v>
      </c>
      <c r="AG107">
        <f t="shared" si="46"/>
        <v>0</v>
      </c>
      <c r="AH107">
        <f>(SUM(SmtRes!BU89:'SmtRes'!BU97))</f>
        <v>5.55</v>
      </c>
      <c r="AI107">
        <f>(SUM(SmtRes!BV89:'SmtRes'!BV97))</f>
        <v>0.13800000000000001</v>
      </c>
      <c r="AJ107">
        <f t="shared" si="47"/>
        <v>0</v>
      </c>
      <c r="AK107">
        <v>12262.699000000001</v>
      </c>
      <c r="AL107">
        <v>2583.433</v>
      </c>
      <c r="AM107">
        <v>543.02330000000006</v>
      </c>
      <c r="AN107">
        <v>264.3827</v>
      </c>
      <c r="AO107">
        <v>8871.86</v>
      </c>
      <c r="AP107">
        <v>0</v>
      </c>
      <c r="AQ107">
        <v>18.5</v>
      </c>
      <c r="AR107">
        <v>0.46</v>
      </c>
      <c r="AS107">
        <v>0</v>
      </c>
      <c r="AT107">
        <v>97</v>
      </c>
      <c r="AU107">
        <v>51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2</v>
      </c>
      <c r="BJ107" t="s">
        <v>138</v>
      </c>
      <c r="BM107">
        <v>108001</v>
      </c>
      <c r="BN107">
        <v>0</v>
      </c>
      <c r="BO107" t="s">
        <v>3</v>
      </c>
      <c r="BP107">
        <v>0</v>
      </c>
      <c r="BQ107">
        <v>3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97</v>
      </c>
      <c r="CA107">
        <v>51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99</v>
      </c>
      <c r="CO107">
        <v>0</v>
      </c>
      <c r="CP107">
        <f t="shared" si="48"/>
        <v>698.56999999999994</v>
      </c>
      <c r="CQ107">
        <f>SUMIF(SmtRes!AQ89:'SmtRes'!AQ97,"=1",SmtRes!AA89:'SmtRes'!AA97)</f>
        <v>62442.159999999996</v>
      </c>
      <c r="CR107">
        <f>SUMIF(SmtRes!AQ89:'SmtRes'!AQ97,"=1",SmtRes!AB89:'SmtRes'!AB97)</f>
        <v>2155.7900000000004</v>
      </c>
      <c r="CS107">
        <f>SUMIF(SmtRes!AQ89:'SmtRes'!AQ97,"=1",SmtRes!AC89:'SmtRes'!AC97)</f>
        <v>1149.49</v>
      </c>
      <c r="CT107">
        <f>SUMIF(SmtRes!AQ89:'SmtRes'!AQ97,"=1",SmtRes!AD89:'SmtRes'!AD97)</f>
        <v>479.56</v>
      </c>
      <c r="CU107">
        <f t="shared" si="49"/>
        <v>0</v>
      </c>
      <c r="CV107">
        <f>SUMIF(SmtRes!AQ89:'SmtRes'!AQ97,"=1",SmtRes!BU89:'SmtRes'!BU97)</f>
        <v>5.55</v>
      </c>
      <c r="CW107">
        <f>SUMIF(SmtRes!AQ89:'SmtRes'!AQ97,"=1",SmtRes!BV89:'SmtRes'!BV97)</f>
        <v>0.13800000000000001</v>
      </c>
      <c r="CX107">
        <f t="shared" si="50"/>
        <v>0</v>
      </c>
      <c r="CY107">
        <f t="shared" si="51"/>
        <v>638.06600000000003</v>
      </c>
      <c r="CZ107">
        <f t="shared" si="52"/>
        <v>335.47799999999995</v>
      </c>
      <c r="DB107">
        <v>8</v>
      </c>
      <c r="DC107" t="s">
        <v>3</v>
      </c>
      <c r="DD107" t="s">
        <v>100</v>
      </c>
      <c r="DE107" t="s">
        <v>101</v>
      </c>
      <c r="DF107" t="s">
        <v>101</v>
      </c>
      <c r="DG107" t="s">
        <v>101</v>
      </c>
      <c r="DH107" t="s">
        <v>3</v>
      </c>
      <c r="DI107" t="s">
        <v>101</v>
      </c>
      <c r="DJ107" t="s">
        <v>101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1003</v>
      </c>
      <c r="DV107" t="s">
        <v>137</v>
      </c>
      <c r="DW107" t="s">
        <v>137</v>
      </c>
      <c r="DX107">
        <v>100</v>
      </c>
      <c r="DZ107" t="s">
        <v>3</v>
      </c>
      <c r="EA107" t="s">
        <v>3</v>
      </c>
      <c r="EB107" t="s">
        <v>3</v>
      </c>
      <c r="EC107" t="s">
        <v>3</v>
      </c>
      <c r="EE107">
        <v>64850885</v>
      </c>
      <c r="EF107">
        <v>3</v>
      </c>
      <c r="EG107" t="s">
        <v>102</v>
      </c>
      <c r="EH107">
        <v>0</v>
      </c>
      <c r="EI107" t="s">
        <v>3</v>
      </c>
      <c r="EJ107">
        <v>2</v>
      </c>
      <c r="EK107">
        <v>108001</v>
      </c>
      <c r="EL107" t="s">
        <v>103</v>
      </c>
      <c r="EM107" t="s">
        <v>104</v>
      </c>
      <c r="EO107" t="s">
        <v>105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18.5</v>
      </c>
      <c r="EX107">
        <v>0.46</v>
      </c>
      <c r="EY107">
        <v>0</v>
      </c>
      <c r="FQ107">
        <v>0</v>
      </c>
      <c r="FR107">
        <f t="shared" si="53"/>
        <v>0</v>
      </c>
      <c r="FS107">
        <v>0</v>
      </c>
      <c r="FX107">
        <v>97</v>
      </c>
      <c r="FY107">
        <v>51</v>
      </c>
      <c r="GA107" t="s">
        <v>3</v>
      </c>
      <c r="GD107">
        <v>1</v>
      </c>
      <c r="GF107">
        <v>1740650339</v>
      </c>
      <c r="GG107">
        <v>2</v>
      </c>
      <c r="GH107">
        <v>1</v>
      </c>
      <c r="GI107">
        <v>-2</v>
      </c>
      <c r="GJ107">
        <v>0</v>
      </c>
      <c r="GK107">
        <v>0</v>
      </c>
      <c r="GL107">
        <f t="shared" si="54"/>
        <v>0</v>
      </c>
      <c r="GM107">
        <f t="shared" si="55"/>
        <v>1672.12</v>
      </c>
      <c r="GN107">
        <f t="shared" si="56"/>
        <v>0</v>
      </c>
      <c r="GO107">
        <f t="shared" si="57"/>
        <v>1672.12</v>
      </c>
      <c r="GP107">
        <f t="shared" si="58"/>
        <v>0</v>
      </c>
      <c r="GR107">
        <v>0</v>
      </c>
      <c r="GS107">
        <v>0</v>
      </c>
      <c r="GT107">
        <v>0</v>
      </c>
      <c r="GU107" t="s">
        <v>3</v>
      </c>
      <c r="GV107">
        <f t="shared" si="59"/>
        <v>0</v>
      </c>
      <c r="GW107">
        <v>1</v>
      </c>
      <c r="GX107">
        <f t="shared" si="60"/>
        <v>0</v>
      </c>
      <c r="HA107">
        <v>0</v>
      </c>
      <c r="HB107">
        <v>0</v>
      </c>
      <c r="HC107">
        <f t="shared" si="61"/>
        <v>0</v>
      </c>
      <c r="HE107" t="s">
        <v>3</v>
      </c>
      <c r="HF107" t="s">
        <v>3</v>
      </c>
      <c r="HM107" t="s">
        <v>3</v>
      </c>
      <c r="HN107" t="s">
        <v>106</v>
      </c>
      <c r="HO107" t="s">
        <v>107</v>
      </c>
      <c r="HP107" t="s">
        <v>103</v>
      </c>
      <c r="HQ107" t="s">
        <v>103</v>
      </c>
      <c r="IK107">
        <v>0</v>
      </c>
    </row>
    <row r="109" spans="1:245" x14ac:dyDescent="0.2">
      <c r="A109" s="2">
        <v>51</v>
      </c>
      <c r="B109" s="2">
        <f>B96</f>
        <v>1</v>
      </c>
      <c r="C109" s="2">
        <f>A96</f>
        <v>4</v>
      </c>
      <c r="D109" s="2">
        <f>ROW(A96)</f>
        <v>96</v>
      </c>
      <c r="E109" s="2"/>
      <c r="F109" s="2" t="str">
        <f>IF(F96&lt;&gt;"",F96,"")</f>
        <v>Новый раздел</v>
      </c>
      <c r="G109" s="2" t="str">
        <f>IF(G96&lt;&gt;"",G96,"")</f>
        <v>Демонтажные работы</v>
      </c>
      <c r="H109" s="2">
        <v>0</v>
      </c>
      <c r="I109" s="2"/>
      <c r="J109" s="2"/>
      <c r="K109" s="2"/>
      <c r="L109" s="2"/>
      <c r="M109" s="2"/>
      <c r="N109" s="2"/>
      <c r="O109" s="2">
        <f t="shared" ref="O109:T109" si="62">ROUND(AB109,2)</f>
        <v>108775.38</v>
      </c>
      <c r="P109" s="2">
        <f t="shared" si="62"/>
        <v>0</v>
      </c>
      <c r="Q109" s="2">
        <f t="shared" si="62"/>
        <v>32030.45</v>
      </c>
      <c r="R109" s="2">
        <f t="shared" si="62"/>
        <v>12358.49</v>
      </c>
      <c r="S109" s="2">
        <f t="shared" si="62"/>
        <v>64386.44</v>
      </c>
      <c r="T109" s="2">
        <f t="shared" si="62"/>
        <v>0</v>
      </c>
      <c r="U109" s="2">
        <f>AH109</f>
        <v>130.38899999999998</v>
      </c>
      <c r="V109" s="2">
        <f>AI109</f>
        <v>20.317920000000001</v>
      </c>
      <c r="W109" s="2">
        <f>ROUND(AJ109,2)</f>
        <v>0</v>
      </c>
      <c r="X109" s="2">
        <f>ROUND(AK109,2)</f>
        <v>74442.58</v>
      </c>
      <c r="Y109" s="2">
        <f>ROUND(AL109,2)</f>
        <v>39139.910000000003</v>
      </c>
      <c r="Z109" s="2"/>
      <c r="AA109" s="2"/>
      <c r="AB109" s="2">
        <f>ROUND(SUMIF(AA100:AA107,"=65175792",O100:O107),2)</f>
        <v>108775.38</v>
      </c>
      <c r="AC109" s="2">
        <f>ROUND(SUMIF(AA100:AA107,"=65175792",P100:P107),2)</f>
        <v>0</v>
      </c>
      <c r="AD109" s="2">
        <f>ROUND(SUMIF(AA100:AA107,"=65175792",Q100:Q107),2)</f>
        <v>32030.45</v>
      </c>
      <c r="AE109" s="2">
        <f>ROUND(SUMIF(AA100:AA107,"=65175792",R100:R107),2)</f>
        <v>12358.49</v>
      </c>
      <c r="AF109" s="2">
        <f>ROUND(SUMIF(AA100:AA107,"=65175792",S100:S107),2)</f>
        <v>64386.44</v>
      </c>
      <c r="AG109" s="2">
        <f>ROUND(SUMIF(AA100:AA107,"=65175792",T100:T107),2)</f>
        <v>0</v>
      </c>
      <c r="AH109" s="2">
        <f>SUMIF(AA100:AA107,"=65175792",U100:U107)</f>
        <v>130.38899999999998</v>
      </c>
      <c r="AI109" s="2">
        <f>SUMIF(AA100:AA107,"=65175792",V100:V107)</f>
        <v>20.317920000000001</v>
      </c>
      <c r="AJ109" s="2">
        <f>ROUND(SUMIF(AA100:AA107,"=65175792",W100:W107),2)</f>
        <v>0</v>
      </c>
      <c r="AK109" s="2">
        <f>ROUND(SUMIF(AA100:AA107,"=65175792",X100:X107),2)</f>
        <v>74442.58</v>
      </c>
      <c r="AL109" s="2">
        <f>ROUND(SUMIF(AA100:AA107,"=65175792",Y100:Y107),2)</f>
        <v>39139.910000000003</v>
      </c>
      <c r="AM109" s="2"/>
      <c r="AN109" s="2"/>
      <c r="AO109" s="2">
        <f t="shared" ref="AO109:BD109" si="63">ROUND(BX109,2)</f>
        <v>0</v>
      </c>
      <c r="AP109" s="2">
        <f t="shared" si="63"/>
        <v>0</v>
      </c>
      <c r="AQ109" s="2">
        <f t="shared" si="63"/>
        <v>0</v>
      </c>
      <c r="AR109" s="2">
        <f t="shared" si="63"/>
        <v>222357.87</v>
      </c>
      <c r="AS109" s="2">
        <f t="shared" si="63"/>
        <v>0</v>
      </c>
      <c r="AT109" s="2">
        <f t="shared" si="63"/>
        <v>222357.87</v>
      </c>
      <c r="AU109" s="2">
        <f t="shared" si="63"/>
        <v>0</v>
      </c>
      <c r="AV109" s="2">
        <f t="shared" si="63"/>
        <v>0</v>
      </c>
      <c r="AW109" s="2">
        <f t="shared" si="63"/>
        <v>0</v>
      </c>
      <c r="AX109" s="2">
        <f t="shared" si="63"/>
        <v>0</v>
      </c>
      <c r="AY109" s="2">
        <f t="shared" si="63"/>
        <v>0</v>
      </c>
      <c r="AZ109" s="2">
        <f t="shared" si="63"/>
        <v>0</v>
      </c>
      <c r="BA109" s="2">
        <f t="shared" si="63"/>
        <v>0</v>
      </c>
      <c r="BB109" s="2">
        <f t="shared" si="63"/>
        <v>0</v>
      </c>
      <c r="BC109" s="2">
        <f t="shared" si="63"/>
        <v>0</v>
      </c>
      <c r="BD109" s="2">
        <f t="shared" si="63"/>
        <v>0</v>
      </c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>
        <f>ROUND(SUMIF(AA100:AA107,"=65175792",FQ100:FQ107),2)</f>
        <v>0</v>
      </c>
      <c r="BY109" s="2">
        <f>ROUND(SUMIF(AA100:AA107,"=65175792",FR100:FR107),2)</f>
        <v>0</v>
      </c>
      <c r="BZ109" s="2">
        <f>ROUND(SUMIF(AA100:AA107,"=65175792",GL100:GL107),2)</f>
        <v>0</v>
      </c>
      <c r="CA109" s="2">
        <f>ROUND(SUMIF(AA100:AA107,"=65175792",GM100:GM107),2)</f>
        <v>222357.87</v>
      </c>
      <c r="CB109" s="2">
        <f>ROUND(SUMIF(AA100:AA107,"=65175792",GN100:GN107),2)</f>
        <v>0</v>
      </c>
      <c r="CC109" s="2">
        <f>ROUND(SUMIF(AA100:AA107,"=65175792",GO100:GO107),2)</f>
        <v>222357.87</v>
      </c>
      <c r="CD109" s="2">
        <f>ROUND(SUMIF(AA100:AA107,"=65175792",GP100:GP107),2)</f>
        <v>0</v>
      </c>
      <c r="CE109" s="2">
        <f>AC109-BX109</f>
        <v>0</v>
      </c>
      <c r="CF109" s="2">
        <f>AC109-BY109</f>
        <v>0</v>
      </c>
      <c r="CG109" s="2">
        <f>BX109-BZ109</f>
        <v>0</v>
      </c>
      <c r="CH109" s="2">
        <f>AC109-BX109-BY109+BZ109</f>
        <v>0</v>
      </c>
      <c r="CI109" s="2">
        <f>BY109-BZ109</f>
        <v>0</v>
      </c>
      <c r="CJ109" s="2">
        <f>ROUND(SUMIF(AA100:AA107,"=65175792",GX100:GX107),2)</f>
        <v>0</v>
      </c>
      <c r="CK109" s="2">
        <f>ROUND(SUMIF(AA100:AA107,"=65175792",GY100:GY107),2)</f>
        <v>0</v>
      </c>
      <c r="CL109" s="2">
        <f>ROUND(SUMIF(AA100:AA107,"=65175792",GZ100:GZ107),2)</f>
        <v>0</v>
      </c>
      <c r="CM109" s="2">
        <f>ROUND(SUMIF(AA100:AA107,"=65175792",HD100:HD107),2)</f>
        <v>0</v>
      </c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>
        <v>0</v>
      </c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201</v>
      </c>
      <c r="F111" s="4">
        <f>ROUND(Source!O109,O111)</f>
        <v>108775.38</v>
      </c>
      <c r="G111" s="4" t="s">
        <v>17</v>
      </c>
      <c r="H111" s="4" t="s">
        <v>18</v>
      </c>
      <c r="I111" s="4"/>
      <c r="J111" s="4"/>
      <c r="K111" s="4">
        <v>201</v>
      </c>
      <c r="L111" s="4">
        <v>1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96197</v>
      </c>
      <c r="X111" s="4">
        <v>1</v>
      </c>
      <c r="Y111" s="4">
        <v>96197</v>
      </c>
      <c r="Z111" s="4"/>
      <c r="AA111" s="4"/>
      <c r="AB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202</v>
      </c>
      <c r="F112" s="4">
        <f>ROUND(Source!P109,O112)</f>
        <v>0</v>
      </c>
      <c r="G112" s="4" t="s">
        <v>19</v>
      </c>
      <c r="H112" s="4" t="s">
        <v>20</v>
      </c>
      <c r="I112" s="4"/>
      <c r="J112" s="4"/>
      <c r="K112" s="4">
        <v>202</v>
      </c>
      <c r="L112" s="4">
        <v>2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222</v>
      </c>
      <c r="F113" s="4">
        <f>ROUND(Source!AO109,O113)</f>
        <v>0</v>
      </c>
      <c r="G113" s="4" t="s">
        <v>21</v>
      </c>
      <c r="H113" s="4" t="s">
        <v>22</v>
      </c>
      <c r="I113" s="4"/>
      <c r="J113" s="4"/>
      <c r="K113" s="4">
        <v>222</v>
      </c>
      <c r="L113" s="4">
        <v>3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225</v>
      </c>
      <c r="F114" s="4">
        <f>ROUND(Source!AV109,O114)</f>
        <v>0</v>
      </c>
      <c r="G114" s="4" t="s">
        <v>23</v>
      </c>
      <c r="H114" s="4" t="s">
        <v>24</v>
      </c>
      <c r="I114" s="4"/>
      <c r="J114" s="4"/>
      <c r="K114" s="4">
        <v>225</v>
      </c>
      <c r="L114" s="4">
        <v>4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226</v>
      </c>
      <c r="F115" s="4">
        <f>ROUND(Source!AW109,O115)</f>
        <v>0</v>
      </c>
      <c r="G115" s="4" t="s">
        <v>25</v>
      </c>
      <c r="H115" s="4" t="s">
        <v>26</v>
      </c>
      <c r="I115" s="4"/>
      <c r="J115" s="4"/>
      <c r="K115" s="4">
        <v>226</v>
      </c>
      <c r="L115" s="4">
        <v>5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227</v>
      </c>
      <c r="F116" s="4">
        <f>ROUND(Source!AX109,O116)</f>
        <v>0</v>
      </c>
      <c r="G116" s="4" t="s">
        <v>27</v>
      </c>
      <c r="H116" s="4" t="s">
        <v>28</v>
      </c>
      <c r="I116" s="4"/>
      <c r="J116" s="4"/>
      <c r="K116" s="4">
        <v>227</v>
      </c>
      <c r="L116" s="4">
        <v>6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228</v>
      </c>
      <c r="F117" s="4">
        <f>ROUND(Source!AY109,O117)</f>
        <v>0</v>
      </c>
      <c r="G117" s="4" t="s">
        <v>29</v>
      </c>
      <c r="H117" s="4" t="s">
        <v>30</v>
      </c>
      <c r="I117" s="4"/>
      <c r="J117" s="4"/>
      <c r="K117" s="4">
        <v>228</v>
      </c>
      <c r="L117" s="4">
        <v>7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216</v>
      </c>
      <c r="F118" s="4">
        <f>ROUND(Source!AP109,O118)</f>
        <v>0</v>
      </c>
      <c r="G118" s="4" t="s">
        <v>31</v>
      </c>
      <c r="H118" s="4" t="s">
        <v>32</v>
      </c>
      <c r="I118" s="4"/>
      <c r="J118" s="4"/>
      <c r="K118" s="4">
        <v>216</v>
      </c>
      <c r="L118" s="4">
        <v>8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223</v>
      </c>
      <c r="F119" s="4">
        <f>ROUND(Source!AQ109,O119)</f>
        <v>0</v>
      </c>
      <c r="G119" s="4" t="s">
        <v>33</v>
      </c>
      <c r="H119" s="4" t="s">
        <v>34</v>
      </c>
      <c r="I119" s="4"/>
      <c r="J119" s="4"/>
      <c r="K119" s="4">
        <v>223</v>
      </c>
      <c r="L119" s="4">
        <v>9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229</v>
      </c>
      <c r="F120" s="4">
        <f>ROUND(Source!AZ109,O120)</f>
        <v>0</v>
      </c>
      <c r="G120" s="4" t="s">
        <v>35</v>
      </c>
      <c r="H120" s="4" t="s">
        <v>36</v>
      </c>
      <c r="I120" s="4"/>
      <c r="J120" s="4"/>
      <c r="K120" s="4">
        <v>229</v>
      </c>
      <c r="L120" s="4">
        <v>10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203</v>
      </c>
      <c r="F121" s="4">
        <f>ROUND(Source!Q109,O121)</f>
        <v>32030.45</v>
      </c>
      <c r="G121" s="4" t="s">
        <v>37</v>
      </c>
      <c r="H121" s="4" t="s">
        <v>38</v>
      </c>
      <c r="I121" s="4"/>
      <c r="J121" s="4"/>
      <c r="K121" s="4">
        <v>203</v>
      </c>
      <c r="L121" s="4">
        <v>11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29711.16</v>
      </c>
      <c r="X121" s="4">
        <v>1</v>
      </c>
      <c r="Y121" s="4">
        <v>29711.16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231</v>
      </c>
      <c r="F122" s="4">
        <f>ROUND(Source!BB109,O122)</f>
        <v>0</v>
      </c>
      <c r="G122" s="4" t="s">
        <v>39</v>
      </c>
      <c r="H122" s="4" t="s">
        <v>40</v>
      </c>
      <c r="I122" s="4"/>
      <c r="J122" s="4"/>
      <c r="K122" s="4">
        <v>231</v>
      </c>
      <c r="L122" s="4">
        <v>12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204</v>
      </c>
      <c r="F123" s="4">
        <f>ROUND(Source!R109,O123)</f>
        <v>12358.49</v>
      </c>
      <c r="G123" s="4" t="s">
        <v>41</v>
      </c>
      <c r="H123" s="4" t="s">
        <v>42</v>
      </c>
      <c r="I123" s="4"/>
      <c r="J123" s="4"/>
      <c r="K123" s="4">
        <v>204</v>
      </c>
      <c r="L123" s="4">
        <v>13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11278.34</v>
      </c>
      <c r="X123" s="4">
        <v>1</v>
      </c>
      <c r="Y123" s="4">
        <v>11278.34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205</v>
      </c>
      <c r="F124" s="4">
        <f>ROUND(Source!S109,O124)</f>
        <v>64386.44</v>
      </c>
      <c r="G124" s="4" t="s">
        <v>43</v>
      </c>
      <c r="H124" s="4" t="s">
        <v>44</v>
      </c>
      <c r="I124" s="4"/>
      <c r="J124" s="4"/>
      <c r="K124" s="4">
        <v>205</v>
      </c>
      <c r="L124" s="4">
        <v>14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55207.500000000007</v>
      </c>
      <c r="X124" s="4">
        <v>1</v>
      </c>
      <c r="Y124" s="4">
        <v>55207.500000000007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232</v>
      </c>
      <c r="F125" s="4">
        <f>ROUND(Source!BC109,O125)</f>
        <v>0</v>
      </c>
      <c r="G125" s="4" t="s">
        <v>45</v>
      </c>
      <c r="H125" s="4" t="s">
        <v>46</v>
      </c>
      <c r="I125" s="4"/>
      <c r="J125" s="4"/>
      <c r="K125" s="4">
        <v>232</v>
      </c>
      <c r="L125" s="4">
        <v>15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214</v>
      </c>
      <c r="F126" s="4">
        <f>ROUND(Source!AS109,O126)</f>
        <v>0</v>
      </c>
      <c r="G126" s="4" t="s">
        <v>47</v>
      </c>
      <c r="H126" s="4" t="s">
        <v>48</v>
      </c>
      <c r="I126" s="4"/>
      <c r="J126" s="4"/>
      <c r="K126" s="4">
        <v>214</v>
      </c>
      <c r="L126" s="4">
        <v>16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215</v>
      </c>
      <c r="F127" s="4">
        <f>ROUND(Source!AT109,O127)</f>
        <v>222357.87</v>
      </c>
      <c r="G127" s="4" t="s">
        <v>49</v>
      </c>
      <c r="H127" s="4" t="s">
        <v>50</v>
      </c>
      <c r="I127" s="4"/>
      <c r="J127" s="4"/>
      <c r="K127" s="4">
        <v>215</v>
      </c>
      <c r="L127" s="4">
        <v>17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194596.04</v>
      </c>
      <c r="X127" s="4">
        <v>1</v>
      </c>
      <c r="Y127" s="4">
        <v>194596.04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217</v>
      </c>
      <c r="F128" s="4">
        <f>ROUND(Source!AU109,O128)</f>
        <v>0</v>
      </c>
      <c r="G128" s="4" t="s">
        <v>51</v>
      </c>
      <c r="H128" s="4" t="s">
        <v>52</v>
      </c>
      <c r="I128" s="4"/>
      <c r="J128" s="4"/>
      <c r="K128" s="4">
        <v>217</v>
      </c>
      <c r="L128" s="4">
        <v>18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45" x14ac:dyDescent="0.2">
      <c r="A129" s="4">
        <v>50</v>
      </c>
      <c r="B129" s="4">
        <v>0</v>
      </c>
      <c r="C129" s="4">
        <v>0</v>
      </c>
      <c r="D129" s="4">
        <v>1</v>
      </c>
      <c r="E129" s="4">
        <v>230</v>
      </c>
      <c r="F129" s="4">
        <f>ROUND(Source!BA109,O129)</f>
        <v>0</v>
      </c>
      <c r="G129" s="4" t="s">
        <v>53</v>
      </c>
      <c r="H129" s="4" t="s">
        <v>54</v>
      </c>
      <c r="I129" s="4"/>
      <c r="J129" s="4"/>
      <c r="K129" s="4">
        <v>230</v>
      </c>
      <c r="L129" s="4">
        <v>19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45" x14ac:dyDescent="0.2">
      <c r="A130" s="4">
        <v>50</v>
      </c>
      <c r="B130" s="4">
        <v>0</v>
      </c>
      <c r="C130" s="4">
        <v>0</v>
      </c>
      <c r="D130" s="4">
        <v>1</v>
      </c>
      <c r="E130" s="4">
        <v>206</v>
      </c>
      <c r="F130" s="4">
        <f>ROUND(Source!T109,O130)</f>
        <v>0</v>
      </c>
      <c r="G130" s="4" t="s">
        <v>55</v>
      </c>
      <c r="H130" s="4" t="s">
        <v>56</v>
      </c>
      <c r="I130" s="4"/>
      <c r="J130" s="4"/>
      <c r="K130" s="4">
        <v>206</v>
      </c>
      <c r="L130" s="4">
        <v>20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45" x14ac:dyDescent="0.2">
      <c r="A131" s="4">
        <v>50</v>
      </c>
      <c r="B131" s="4">
        <v>0</v>
      </c>
      <c r="C131" s="4">
        <v>0</v>
      </c>
      <c r="D131" s="4">
        <v>1</v>
      </c>
      <c r="E131" s="4">
        <v>207</v>
      </c>
      <c r="F131" s="4">
        <f>ROUND(Source!U109,O131)</f>
        <v>130.38900000000001</v>
      </c>
      <c r="G131" s="4" t="s">
        <v>57</v>
      </c>
      <c r="H131" s="4" t="s">
        <v>58</v>
      </c>
      <c r="I131" s="4"/>
      <c r="J131" s="4"/>
      <c r="K131" s="4">
        <v>207</v>
      </c>
      <c r="L131" s="4">
        <v>21</v>
      </c>
      <c r="M131" s="4">
        <v>3</v>
      </c>
      <c r="N131" s="4" t="s">
        <v>3</v>
      </c>
      <c r="O131" s="4">
        <v>7</v>
      </c>
      <c r="P131" s="4"/>
      <c r="Q131" s="4"/>
      <c r="R131" s="4"/>
      <c r="S131" s="4"/>
      <c r="T131" s="4"/>
      <c r="U131" s="4"/>
      <c r="V131" s="4"/>
      <c r="W131" s="4">
        <v>111.825</v>
      </c>
      <c r="X131" s="4">
        <v>1</v>
      </c>
      <c r="Y131" s="4">
        <v>111.825</v>
      </c>
      <c r="Z131" s="4"/>
      <c r="AA131" s="4"/>
      <c r="AB131" s="4"/>
    </row>
    <row r="132" spans="1:245" x14ac:dyDescent="0.2">
      <c r="A132" s="4">
        <v>50</v>
      </c>
      <c r="B132" s="4">
        <v>0</v>
      </c>
      <c r="C132" s="4">
        <v>0</v>
      </c>
      <c r="D132" s="4">
        <v>1</v>
      </c>
      <c r="E132" s="4">
        <v>208</v>
      </c>
      <c r="F132" s="4">
        <f>ROUND(Source!V109,O132)</f>
        <v>20.317920000000001</v>
      </c>
      <c r="G132" s="4" t="s">
        <v>59</v>
      </c>
      <c r="H132" s="4" t="s">
        <v>60</v>
      </c>
      <c r="I132" s="4"/>
      <c r="J132" s="4"/>
      <c r="K132" s="4">
        <v>208</v>
      </c>
      <c r="L132" s="4">
        <v>22</v>
      </c>
      <c r="M132" s="4">
        <v>3</v>
      </c>
      <c r="N132" s="4" t="s">
        <v>3</v>
      </c>
      <c r="O132" s="4">
        <v>7</v>
      </c>
      <c r="P132" s="4"/>
      <c r="Q132" s="4"/>
      <c r="R132" s="4"/>
      <c r="S132" s="4"/>
      <c r="T132" s="4"/>
      <c r="U132" s="4"/>
      <c r="V132" s="4"/>
      <c r="W132" s="4">
        <v>18.433920000000001</v>
      </c>
      <c r="X132" s="4">
        <v>1</v>
      </c>
      <c r="Y132" s="4">
        <v>18.433920000000001</v>
      </c>
      <c r="Z132" s="4"/>
      <c r="AA132" s="4"/>
      <c r="AB132" s="4"/>
    </row>
    <row r="133" spans="1:245" x14ac:dyDescent="0.2">
      <c r="A133" s="4">
        <v>50</v>
      </c>
      <c r="B133" s="4">
        <v>0</v>
      </c>
      <c r="C133" s="4">
        <v>0</v>
      </c>
      <c r="D133" s="4">
        <v>1</v>
      </c>
      <c r="E133" s="4">
        <v>209</v>
      </c>
      <c r="F133" s="4">
        <f>ROUND(Source!W109,O133)</f>
        <v>0</v>
      </c>
      <c r="G133" s="4" t="s">
        <v>61</v>
      </c>
      <c r="H133" s="4" t="s">
        <v>62</v>
      </c>
      <c r="I133" s="4"/>
      <c r="J133" s="4"/>
      <c r="K133" s="4">
        <v>209</v>
      </c>
      <c r="L133" s="4">
        <v>23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45" x14ac:dyDescent="0.2">
      <c r="A134" s="4">
        <v>50</v>
      </c>
      <c r="B134" s="4">
        <v>0</v>
      </c>
      <c r="C134" s="4">
        <v>0</v>
      </c>
      <c r="D134" s="4">
        <v>1</v>
      </c>
      <c r="E134" s="4">
        <v>233</v>
      </c>
      <c r="F134" s="4">
        <f>ROUND(Source!BD109,O134)</f>
        <v>0</v>
      </c>
      <c r="G134" s="4" t="s">
        <v>63</v>
      </c>
      <c r="H134" s="4" t="s">
        <v>64</v>
      </c>
      <c r="I134" s="4"/>
      <c r="J134" s="4"/>
      <c r="K134" s="4">
        <v>233</v>
      </c>
      <c r="L134" s="4">
        <v>24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45" x14ac:dyDescent="0.2">
      <c r="A135" s="4">
        <v>50</v>
      </c>
      <c r="B135" s="4">
        <v>0</v>
      </c>
      <c r="C135" s="4">
        <v>0</v>
      </c>
      <c r="D135" s="4">
        <v>1</v>
      </c>
      <c r="E135" s="4">
        <v>210</v>
      </c>
      <c r="F135" s="4">
        <f>ROUND(Source!X109,O135)</f>
        <v>74442.58</v>
      </c>
      <c r="G135" s="4" t="s">
        <v>65</v>
      </c>
      <c r="H135" s="4" t="s">
        <v>66</v>
      </c>
      <c r="I135" s="4"/>
      <c r="J135" s="4"/>
      <c r="K135" s="4">
        <v>210</v>
      </c>
      <c r="L135" s="4">
        <v>25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64491.26</v>
      </c>
      <c r="X135" s="4">
        <v>1</v>
      </c>
      <c r="Y135" s="4">
        <v>64491.26</v>
      </c>
      <c r="Z135" s="4"/>
      <c r="AA135" s="4"/>
      <c r="AB135" s="4"/>
    </row>
    <row r="136" spans="1:245" x14ac:dyDescent="0.2">
      <c r="A136" s="4">
        <v>50</v>
      </c>
      <c r="B136" s="4">
        <v>0</v>
      </c>
      <c r="C136" s="4">
        <v>0</v>
      </c>
      <c r="D136" s="4">
        <v>1</v>
      </c>
      <c r="E136" s="4">
        <v>211</v>
      </c>
      <c r="F136" s="4">
        <f>ROUND(Source!Y109,O136)</f>
        <v>39139.910000000003</v>
      </c>
      <c r="G136" s="4" t="s">
        <v>67</v>
      </c>
      <c r="H136" s="4" t="s">
        <v>68</v>
      </c>
      <c r="I136" s="4"/>
      <c r="J136" s="4"/>
      <c r="K136" s="4">
        <v>211</v>
      </c>
      <c r="L136" s="4">
        <v>26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33907.78</v>
      </c>
      <c r="X136" s="4">
        <v>1</v>
      </c>
      <c r="Y136" s="4">
        <v>33907.78</v>
      </c>
      <c r="Z136" s="4"/>
      <c r="AA136" s="4"/>
      <c r="AB136" s="4"/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224</v>
      </c>
      <c r="F137" s="4">
        <f>ROUND(Source!AR109,O137)</f>
        <v>222357.87</v>
      </c>
      <c r="G137" s="4" t="s">
        <v>69</v>
      </c>
      <c r="H137" s="4" t="s">
        <v>70</v>
      </c>
      <c r="I137" s="4"/>
      <c r="J137" s="4"/>
      <c r="K137" s="4">
        <v>224</v>
      </c>
      <c r="L137" s="4">
        <v>27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194596.04</v>
      </c>
      <c r="X137" s="4">
        <v>1</v>
      </c>
      <c r="Y137" s="4">
        <v>194596.04</v>
      </c>
      <c r="Z137" s="4"/>
      <c r="AA137" s="4"/>
      <c r="AB137" s="4"/>
    </row>
    <row r="139" spans="1:245" x14ac:dyDescent="0.2">
      <c r="A139" s="1">
        <v>4</v>
      </c>
      <c r="B139" s="1">
        <v>1</v>
      </c>
      <c r="C139" s="1"/>
      <c r="D139" s="1">
        <f>ROW(A152)</f>
        <v>152</v>
      </c>
      <c r="E139" s="1"/>
      <c r="F139" s="1" t="s">
        <v>72</v>
      </c>
      <c r="G139" s="1" t="s">
        <v>102</v>
      </c>
      <c r="H139" s="1" t="s">
        <v>3</v>
      </c>
      <c r="I139" s="1">
        <v>0</v>
      </c>
      <c r="J139" s="1"/>
      <c r="K139" s="1">
        <v>0</v>
      </c>
      <c r="L139" s="1"/>
      <c r="M139" s="1" t="s">
        <v>3</v>
      </c>
      <c r="N139" s="1"/>
      <c r="O139" s="1"/>
      <c r="P139" s="1"/>
      <c r="Q139" s="1"/>
      <c r="R139" s="1"/>
      <c r="S139" s="1">
        <v>0</v>
      </c>
      <c r="T139" s="1"/>
      <c r="U139" s="1" t="s">
        <v>3</v>
      </c>
      <c r="V139" s="1">
        <v>0</v>
      </c>
      <c r="W139" s="1"/>
      <c r="X139" s="1"/>
      <c r="Y139" s="1"/>
      <c r="Z139" s="1"/>
      <c r="AA139" s="1"/>
      <c r="AB139" s="1" t="s">
        <v>3</v>
      </c>
      <c r="AC139" s="1" t="s">
        <v>3</v>
      </c>
      <c r="AD139" s="1" t="s">
        <v>3</v>
      </c>
      <c r="AE139" s="1" t="s">
        <v>3</v>
      </c>
      <c r="AF139" s="1" t="s">
        <v>3</v>
      </c>
      <c r="AG139" s="1" t="s">
        <v>3</v>
      </c>
      <c r="AH139" s="1"/>
      <c r="AI139" s="1"/>
      <c r="AJ139" s="1"/>
      <c r="AK139" s="1"/>
      <c r="AL139" s="1"/>
      <c r="AM139" s="1"/>
      <c r="AN139" s="1"/>
      <c r="AO139" s="1"/>
      <c r="AP139" s="1" t="s">
        <v>3</v>
      </c>
      <c r="AQ139" s="1" t="s">
        <v>3</v>
      </c>
      <c r="AR139" s="1" t="s">
        <v>3</v>
      </c>
      <c r="AS139" s="1"/>
      <c r="AT139" s="1"/>
      <c r="AU139" s="1"/>
      <c r="AV139" s="1"/>
      <c r="AW139" s="1"/>
      <c r="AX139" s="1"/>
      <c r="AY139" s="1"/>
      <c r="AZ139" s="1" t="s">
        <v>3</v>
      </c>
      <c r="BA139" s="1"/>
      <c r="BB139" s="1" t="s">
        <v>3</v>
      </c>
      <c r="BC139" s="1" t="s">
        <v>3</v>
      </c>
      <c r="BD139" s="1" t="s">
        <v>3</v>
      </c>
      <c r="BE139" s="1" t="s">
        <v>3</v>
      </c>
      <c r="BF139" s="1" t="s">
        <v>3</v>
      </c>
      <c r="BG139" s="1" t="s">
        <v>3</v>
      </c>
      <c r="BH139" s="1" t="s">
        <v>3</v>
      </c>
      <c r="BI139" s="1" t="s">
        <v>3</v>
      </c>
      <c r="BJ139" s="1" t="s">
        <v>3</v>
      </c>
      <c r="BK139" s="1" t="s">
        <v>3</v>
      </c>
      <c r="BL139" s="1" t="s">
        <v>3</v>
      </c>
      <c r="BM139" s="1" t="s">
        <v>3</v>
      </c>
      <c r="BN139" s="1" t="s">
        <v>3</v>
      </c>
      <c r="BO139" s="1" t="s">
        <v>3</v>
      </c>
      <c r="BP139" s="1" t="s">
        <v>3</v>
      </c>
      <c r="BQ139" s="1"/>
      <c r="BR139" s="1"/>
      <c r="BS139" s="1"/>
      <c r="BT139" s="1"/>
      <c r="BU139" s="1"/>
      <c r="BV139" s="1"/>
      <c r="BW139" s="1"/>
      <c r="BX139" s="1">
        <v>0</v>
      </c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>
        <v>0</v>
      </c>
    </row>
    <row r="141" spans="1:245" x14ac:dyDescent="0.2">
      <c r="A141" s="2">
        <v>52</v>
      </c>
      <c r="B141" s="2">
        <f t="shared" ref="B141:G141" si="64">B152</f>
        <v>1</v>
      </c>
      <c r="C141" s="2">
        <f t="shared" si="64"/>
        <v>4</v>
      </c>
      <c r="D141" s="2">
        <f t="shared" si="64"/>
        <v>139</v>
      </c>
      <c r="E141" s="2">
        <f t="shared" si="64"/>
        <v>0</v>
      </c>
      <c r="F141" s="2" t="str">
        <f t="shared" si="64"/>
        <v>Новый раздел</v>
      </c>
      <c r="G141" s="2" t="str">
        <f t="shared" si="64"/>
        <v>Монтажные работы</v>
      </c>
      <c r="H141" s="2"/>
      <c r="I141" s="2"/>
      <c r="J141" s="2"/>
      <c r="K141" s="2"/>
      <c r="L141" s="2"/>
      <c r="M141" s="2"/>
      <c r="N141" s="2"/>
      <c r="O141" s="2">
        <f t="shared" ref="O141:AT141" si="65">O152</f>
        <v>509536.01</v>
      </c>
      <c r="P141" s="2">
        <f t="shared" si="65"/>
        <v>101328.13</v>
      </c>
      <c r="Q141" s="2">
        <f t="shared" si="65"/>
        <v>135084.35</v>
      </c>
      <c r="R141" s="2">
        <f t="shared" si="65"/>
        <v>50522.17</v>
      </c>
      <c r="S141" s="2">
        <f t="shared" si="65"/>
        <v>222601.36</v>
      </c>
      <c r="T141" s="2">
        <f t="shared" si="65"/>
        <v>0</v>
      </c>
      <c r="U141" s="2">
        <f t="shared" si="65"/>
        <v>451.27</v>
      </c>
      <c r="V141" s="2">
        <f t="shared" si="65"/>
        <v>81.886400000000009</v>
      </c>
      <c r="W141" s="2">
        <f t="shared" si="65"/>
        <v>0</v>
      </c>
      <c r="X141" s="2">
        <f t="shared" si="65"/>
        <v>264929.81</v>
      </c>
      <c r="Y141" s="2">
        <f t="shared" si="65"/>
        <v>139293</v>
      </c>
      <c r="Z141" s="2">
        <f t="shared" si="65"/>
        <v>0</v>
      </c>
      <c r="AA141" s="2">
        <f t="shared" si="65"/>
        <v>0</v>
      </c>
      <c r="AB141" s="2">
        <f t="shared" si="65"/>
        <v>509536.01</v>
      </c>
      <c r="AC141" s="2">
        <f t="shared" si="65"/>
        <v>101328.13</v>
      </c>
      <c r="AD141" s="2">
        <f t="shared" si="65"/>
        <v>135084.35</v>
      </c>
      <c r="AE141" s="2">
        <f t="shared" si="65"/>
        <v>50522.17</v>
      </c>
      <c r="AF141" s="2">
        <f t="shared" si="65"/>
        <v>222601.36</v>
      </c>
      <c r="AG141" s="2">
        <f t="shared" si="65"/>
        <v>0</v>
      </c>
      <c r="AH141" s="2">
        <f t="shared" si="65"/>
        <v>451.27</v>
      </c>
      <c r="AI141" s="2">
        <f t="shared" si="65"/>
        <v>81.886400000000009</v>
      </c>
      <c r="AJ141" s="2">
        <f t="shared" si="65"/>
        <v>0</v>
      </c>
      <c r="AK141" s="2">
        <f t="shared" si="65"/>
        <v>264929.81</v>
      </c>
      <c r="AL141" s="2">
        <f t="shared" si="65"/>
        <v>139293</v>
      </c>
      <c r="AM141" s="2">
        <f t="shared" si="65"/>
        <v>0</v>
      </c>
      <c r="AN141" s="2">
        <f t="shared" si="65"/>
        <v>0</v>
      </c>
      <c r="AO141" s="2">
        <f t="shared" si="65"/>
        <v>0</v>
      </c>
      <c r="AP141" s="2">
        <f t="shared" si="65"/>
        <v>0</v>
      </c>
      <c r="AQ141" s="2">
        <f t="shared" si="65"/>
        <v>0</v>
      </c>
      <c r="AR141" s="2">
        <f t="shared" si="65"/>
        <v>913758.82</v>
      </c>
      <c r="AS141" s="2">
        <f t="shared" si="65"/>
        <v>0</v>
      </c>
      <c r="AT141" s="2">
        <f t="shared" si="65"/>
        <v>913758.82</v>
      </c>
      <c r="AU141" s="2">
        <f t="shared" ref="AU141:BZ141" si="66">AU152</f>
        <v>0</v>
      </c>
      <c r="AV141" s="2">
        <f t="shared" si="66"/>
        <v>101328.13</v>
      </c>
      <c r="AW141" s="2">
        <f t="shared" si="66"/>
        <v>101328.13</v>
      </c>
      <c r="AX141" s="2">
        <f t="shared" si="66"/>
        <v>0</v>
      </c>
      <c r="AY141" s="2">
        <f t="shared" si="66"/>
        <v>101328.13</v>
      </c>
      <c r="AZ141" s="2">
        <f t="shared" si="66"/>
        <v>0</v>
      </c>
      <c r="BA141" s="2">
        <f t="shared" si="66"/>
        <v>0</v>
      </c>
      <c r="BB141" s="2">
        <f t="shared" si="66"/>
        <v>0</v>
      </c>
      <c r="BC141" s="2">
        <f t="shared" si="66"/>
        <v>0</v>
      </c>
      <c r="BD141" s="2">
        <f t="shared" si="66"/>
        <v>0</v>
      </c>
      <c r="BE141" s="2">
        <f t="shared" si="66"/>
        <v>0</v>
      </c>
      <c r="BF141" s="2">
        <f t="shared" si="66"/>
        <v>0</v>
      </c>
      <c r="BG141" s="2">
        <f t="shared" si="66"/>
        <v>0</v>
      </c>
      <c r="BH141" s="2">
        <f t="shared" si="66"/>
        <v>0</v>
      </c>
      <c r="BI141" s="2">
        <f t="shared" si="66"/>
        <v>0</v>
      </c>
      <c r="BJ141" s="2">
        <f t="shared" si="66"/>
        <v>0</v>
      </c>
      <c r="BK141" s="2">
        <f t="shared" si="66"/>
        <v>0</v>
      </c>
      <c r="BL141" s="2">
        <f t="shared" si="66"/>
        <v>0</v>
      </c>
      <c r="BM141" s="2">
        <f t="shared" si="66"/>
        <v>0</v>
      </c>
      <c r="BN141" s="2">
        <f t="shared" si="66"/>
        <v>0</v>
      </c>
      <c r="BO141" s="2">
        <f t="shared" si="66"/>
        <v>0</v>
      </c>
      <c r="BP141" s="2">
        <f t="shared" si="66"/>
        <v>0</v>
      </c>
      <c r="BQ141" s="2">
        <f t="shared" si="66"/>
        <v>0</v>
      </c>
      <c r="BR141" s="2">
        <f t="shared" si="66"/>
        <v>0</v>
      </c>
      <c r="BS141" s="2">
        <f t="shared" si="66"/>
        <v>0</v>
      </c>
      <c r="BT141" s="2">
        <f t="shared" si="66"/>
        <v>0</v>
      </c>
      <c r="BU141" s="2">
        <f t="shared" si="66"/>
        <v>0</v>
      </c>
      <c r="BV141" s="2">
        <f t="shared" si="66"/>
        <v>0</v>
      </c>
      <c r="BW141" s="2">
        <f t="shared" si="66"/>
        <v>0</v>
      </c>
      <c r="BX141" s="2">
        <f t="shared" si="66"/>
        <v>0</v>
      </c>
      <c r="BY141" s="2">
        <f t="shared" si="66"/>
        <v>0</v>
      </c>
      <c r="BZ141" s="2">
        <f t="shared" si="66"/>
        <v>0</v>
      </c>
      <c r="CA141" s="2">
        <f t="shared" ref="CA141:DF141" si="67">CA152</f>
        <v>913758.82</v>
      </c>
      <c r="CB141" s="2">
        <f t="shared" si="67"/>
        <v>0</v>
      </c>
      <c r="CC141" s="2">
        <f t="shared" si="67"/>
        <v>913758.82</v>
      </c>
      <c r="CD141" s="2">
        <f t="shared" si="67"/>
        <v>0</v>
      </c>
      <c r="CE141" s="2">
        <f t="shared" si="67"/>
        <v>101328.13</v>
      </c>
      <c r="CF141" s="2">
        <f t="shared" si="67"/>
        <v>101328.13</v>
      </c>
      <c r="CG141" s="2">
        <f t="shared" si="67"/>
        <v>0</v>
      </c>
      <c r="CH141" s="2">
        <f t="shared" si="67"/>
        <v>101328.13</v>
      </c>
      <c r="CI141" s="2">
        <f t="shared" si="67"/>
        <v>0</v>
      </c>
      <c r="CJ141" s="2">
        <f t="shared" si="67"/>
        <v>0</v>
      </c>
      <c r="CK141" s="2">
        <f t="shared" si="67"/>
        <v>0</v>
      </c>
      <c r="CL141" s="2">
        <f t="shared" si="67"/>
        <v>0</v>
      </c>
      <c r="CM141" s="2">
        <f t="shared" si="67"/>
        <v>0</v>
      </c>
      <c r="CN141" s="2">
        <f t="shared" si="67"/>
        <v>0</v>
      </c>
      <c r="CO141" s="2">
        <f t="shared" si="67"/>
        <v>0</v>
      </c>
      <c r="CP141" s="2">
        <f t="shared" si="67"/>
        <v>0</v>
      </c>
      <c r="CQ141" s="2">
        <f t="shared" si="67"/>
        <v>0</v>
      </c>
      <c r="CR141" s="2">
        <f t="shared" si="67"/>
        <v>0</v>
      </c>
      <c r="CS141" s="2">
        <f t="shared" si="67"/>
        <v>0</v>
      </c>
      <c r="CT141" s="2">
        <f t="shared" si="67"/>
        <v>0</v>
      </c>
      <c r="CU141" s="2">
        <f t="shared" si="67"/>
        <v>0</v>
      </c>
      <c r="CV141" s="2">
        <f t="shared" si="67"/>
        <v>0</v>
      </c>
      <c r="CW141" s="2">
        <f t="shared" si="67"/>
        <v>0</v>
      </c>
      <c r="CX141" s="2">
        <f t="shared" si="67"/>
        <v>0</v>
      </c>
      <c r="CY141" s="2">
        <f t="shared" si="67"/>
        <v>0</v>
      </c>
      <c r="CZ141" s="2">
        <f t="shared" si="67"/>
        <v>0</v>
      </c>
      <c r="DA141" s="2">
        <f t="shared" si="67"/>
        <v>0</v>
      </c>
      <c r="DB141" s="2">
        <f t="shared" si="67"/>
        <v>0</v>
      </c>
      <c r="DC141" s="2">
        <f t="shared" si="67"/>
        <v>0</v>
      </c>
      <c r="DD141" s="2">
        <f t="shared" si="67"/>
        <v>0</v>
      </c>
      <c r="DE141" s="2">
        <f t="shared" si="67"/>
        <v>0</v>
      </c>
      <c r="DF141" s="2">
        <f t="shared" si="67"/>
        <v>0</v>
      </c>
      <c r="DG141" s="3">
        <f t="shared" ref="DG141:EL141" si="68">DG152</f>
        <v>0</v>
      </c>
      <c r="DH141" s="3">
        <f t="shared" si="68"/>
        <v>0</v>
      </c>
      <c r="DI141" s="3">
        <f t="shared" si="68"/>
        <v>0</v>
      </c>
      <c r="DJ141" s="3">
        <f t="shared" si="68"/>
        <v>0</v>
      </c>
      <c r="DK141" s="3">
        <f t="shared" si="68"/>
        <v>0</v>
      </c>
      <c r="DL141" s="3">
        <f t="shared" si="68"/>
        <v>0</v>
      </c>
      <c r="DM141" s="3">
        <f t="shared" si="68"/>
        <v>0</v>
      </c>
      <c r="DN141" s="3">
        <f t="shared" si="68"/>
        <v>0</v>
      </c>
      <c r="DO141" s="3">
        <f t="shared" si="68"/>
        <v>0</v>
      </c>
      <c r="DP141" s="3">
        <f t="shared" si="68"/>
        <v>0</v>
      </c>
      <c r="DQ141" s="3">
        <f t="shared" si="68"/>
        <v>0</v>
      </c>
      <c r="DR141" s="3">
        <f t="shared" si="68"/>
        <v>0</v>
      </c>
      <c r="DS141" s="3">
        <f t="shared" si="68"/>
        <v>0</v>
      </c>
      <c r="DT141" s="3">
        <f t="shared" si="68"/>
        <v>0</v>
      </c>
      <c r="DU141" s="3">
        <f t="shared" si="68"/>
        <v>0</v>
      </c>
      <c r="DV141" s="3">
        <f t="shared" si="68"/>
        <v>0</v>
      </c>
      <c r="DW141" s="3">
        <f t="shared" si="68"/>
        <v>0</v>
      </c>
      <c r="DX141" s="3">
        <f t="shared" si="68"/>
        <v>0</v>
      </c>
      <c r="DY141" s="3">
        <f t="shared" si="68"/>
        <v>0</v>
      </c>
      <c r="DZ141" s="3">
        <f t="shared" si="68"/>
        <v>0</v>
      </c>
      <c r="EA141" s="3">
        <f t="shared" si="68"/>
        <v>0</v>
      </c>
      <c r="EB141" s="3">
        <f t="shared" si="68"/>
        <v>0</v>
      </c>
      <c r="EC141" s="3">
        <f t="shared" si="68"/>
        <v>0</v>
      </c>
      <c r="ED141" s="3">
        <f t="shared" si="68"/>
        <v>0</v>
      </c>
      <c r="EE141" s="3">
        <f t="shared" si="68"/>
        <v>0</v>
      </c>
      <c r="EF141" s="3">
        <f t="shared" si="68"/>
        <v>0</v>
      </c>
      <c r="EG141" s="3">
        <f t="shared" si="68"/>
        <v>0</v>
      </c>
      <c r="EH141" s="3">
        <f t="shared" si="68"/>
        <v>0</v>
      </c>
      <c r="EI141" s="3">
        <f t="shared" si="68"/>
        <v>0</v>
      </c>
      <c r="EJ141" s="3">
        <f t="shared" si="68"/>
        <v>0</v>
      </c>
      <c r="EK141" s="3">
        <f t="shared" si="68"/>
        <v>0</v>
      </c>
      <c r="EL141" s="3">
        <f t="shared" si="68"/>
        <v>0</v>
      </c>
      <c r="EM141" s="3">
        <f t="shared" ref="EM141:FR141" si="69">EM152</f>
        <v>0</v>
      </c>
      <c r="EN141" s="3">
        <f t="shared" si="69"/>
        <v>0</v>
      </c>
      <c r="EO141" s="3">
        <f t="shared" si="69"/>
        <v>0</v>
      </c>
      <c r="EP141" s="3">
        <f t="shared" si="69"/>
        <v>0</v>
      </c>
      <c r="EQ141" s="3">
        <f t="shared" si="69"/>
        <v>0</v>
      </c>
      <c r="ER141" s="3">
        <f t="shared" si="69"/>
        <v>0</v>
      </c>
      <c r="ES141" s="3">
        <f t="shared" si="69"/>
        <v>0</v>
      </c>
      <c r="ET141" s="3">
        <f t="shared" si="69"/>
        <v>0</v>
      </c>
      <c r="EU141" s="3">
        <f t="shared" si="69"/>
        <v>0</v>
      </c>
      <c r="EV141" s="3">
        <f t="shared" si="69"/>
        <v>0</v>
      </c>
      <c r="EW141" s="3">
        <f t="shared" si="69"/>
        <v>0</v>
      </c>
      <c r="EX141" s="3">
        <f t="shared" si="69"/>
        <v>0</v>
      </c>
      <c r="EY141" s="3">
        <f t="shared" si="69"/>
        <v>0</v>
      </c>
      <c r="EZ141" s="3">
        <f t="shared" si="69"/>
        <v>0</v>
      </c>
      <c r="FA141" s="3">
        <f t="shared" si="69"/>
        <v>0</v>
      </c>
      <c r="FB141" s="3">
        <f t="shared" si="69"/>
        <v>0</v>
      </c>
      <c r="FC141" s="3">
        <f t="shared" si="69"/>
        <v>0</v>
      </c>
      <c r="FD141" s="3">
        <f t="shared" si="69"/>
        <v>0</v>
      </c>
      <c r="FE141" s="3">
        <f t="shared" si="69"/>
        <v>0</v>
      </c>
      <c r="FF141" s="3">
        <f t="shared" si="69"/>
        <v>0</v>
      </c>
      <c r="FG141" s="3">
        <f t="shared" si="69"/>
        <v>0</v>
      </c>
      <c r="FH141" s="3">
        <f t="shared" si="69"/>
        <v>0</v>
      </c>
      <c r="FI141" s="3">
        <f t="shared" si="69"/>
        <v>0</v>
      </c>
      <c r="FJ141" s="3">
        <f t="shared" si="69"/>
        <v>0</v>
      </c>
      <c r="FK141" s="3">
        <f t="shared" si="69"/>
        <v>0</v>
      </c>
      <c r="FL141" s="3">
        <f t="shared" si="69"/>
        <v>0</v>
      </c>
      <c r="FM141" s="3">
        <f t="shared" si="69"/>
        <v>0</v>
      </c>
      <c r="FN141" s="3">
        <f t="shared" si="69"/>
        <v>0</v>
      </c>
      <c r="FO141" s="3">
        <f t="shared" si="69"/>
        <v>0</v>
      </c>
      <c r="FP141" s="3">
        <f t="shared" si="69"/>
        <v>0</v>
      </c>
      <c r="FQ141" s="3">
        <f t="shared" si="69"/>
        <v>0</v>
      </c>
      <c r="FR141" s="3">
        <f t="shared" si="69"/>
        <v>0</v>
      </c>
      <c r="FS141" s="3">
        <f t="shared" ref="FS141:GX141" si="70">FS152</f>
        <v>0</v>
      </c>
      <c r="FT141" s="3">
        <f t="shared" si="70"/>
        <v>0</v>
      </c>
      <c r="FU141" s="3">
        <f t="shared" si="70"/>
        <v>0</v>
      </c>
      <c r="FV141" s="3">
        <f t="shared" si="70"/>
        <v>0</v>
      </c>
      <c r="FW141" s="3">
        <f t="shared" si="70"/>
        <v>0</v>
      </c>
      <c r="FX141" s="3">
        <f t="shared" si="70"/>
        <v>0</v>
      </c>
      <c r="FY141" s="3">
        <f t="shared" si="70"/>
        <v>0</v>
      </c>
      <c r="FZ141" s="3">
        <f t="shared" si="70"/>
        <v>0</v>
      </c>
      <c r="GA141" s="3">
        <f t="shared" si="70"/>
        <v>0</v>
      </c>
      <c r="GB141" s="3">
        <f t="shared" si="70"/>
        <v>0</v>
      </c>
      <c r="GC141" s="3">
        <f t="shared" si="70"/>
        <v>0</v>
      </c>
      <c r="GD141" s="3">
        <f t="shared" si="70"/>
        <v>0</v>
      </c>
      <c r="GE141" s="3">
        <f t="shared" si="70"/>
        <v>0</v>
      </c>
      <c r="GF141" s="3">
        <f t="shared" si="70"/>
        <v>0</v>
      </c>
      <c r="GG141" s="3">
        <f t="shared" si="70"/>
        <v>0</v>
      </c>
      <c r="GH141" s="3">
        <f t="shared" si="70"/>
        <v>0</v>
      </c>
      <c r="GI141" s="3">
        <f t="shared" si="70"/>
        <v>0</v>
      </c>
      <c r="GJ141" s="3">
        <f t="shared" si="70"/>
        <v>0</v>
      </c>
      <c r="GK141" s="3">
        <f t="shared" si="70"/>
        <v>0</v>
      </c>
      <c r="GL141" s="3">
        <f t="shared" si="70"/>
        <v>0</v>
      </c>
      <c r="GM141" s="3">
        <f t="shared" si="70"/>
        <v>0</v>
      </c>
      <c r="GN141" s="3">
        <f t="shared" si="70"/>
        <v>0</v>
      </c>
      <c r="GO141" s="3">
        <f t="shared" si="70"/>
        <v>0</v>
      </c>
      <c r="GP141" s="3">
        <f t="shared" si="70"/>
        <v>0</v>
      </c>
      <c r="GQ141" s="3">
        <f t="shared" si="70"/>
        <v>0</v>
      </c>
      <c r="GR141" s="3">
        <f t="shared" si="70"/>
        <v>0</v>
      </c>
      <c r="GS141" s="3">
        <f t="shared" si="70"/>
        <v>0</v>
      </c>
      <c r="GT141" s="3">
        <f t="shared" si="70"/>
        <v>0</v>
      </c>
      <c r="GU141" s="3">
        <f t="shared" si="70"/>
        <v>0</v>
      </c>
      <c r="GV141" s="3">
        <f t="shared" si="70"/>
        <v>0</v>
      </c>
      <c r="GW141" s="3">
        <f t="shared" si="70"/>
        <v>0</v>
      </c>
      <c r="GX141" s="3">
        <f t="shared" si="70"/>
        <v>0</v>
      </c>
    </row>
    <row r="143" spans="1:245" x14ac:dyDescent="0.2">
      <c r="A143">
        <v>17</v>
      </c>
      <c r="B143">
        <v>1</v>
      </c>
      <c r="C143">
        <f>ROW(SmtRes!A103)</f>
        <v>103</v>
      </c>
      <c r="D143">
        <f>ROW(EtalonRes!A105)</f>
        <v>105</v>
      </c>
      <c r="E143" t="s">
        <v>139</v>
      </c>
      <c r="F143" t="s">
        <v>95</v>
      </c>
      <c r="G143" t="s">
        <v>140</v>
      </c>
      <c r="H143" t="s">
        <v>97</v>
      </c>
      <c r="I143">
        <v>2</v>
      </c>
      <c r="J143">
        <v>0</v>
      </c>
      <c r="K143">
        <v>2</v>
      </c>
      <c r="O143">
        <f t="shared" ref="O143:O150" si="71">ROUND(CP143,2)</f>
        <v>42516.49</v>
      </c>
      <c r="P143">
        <f>SUMIF(SmtRes!AQ98:'SmtRes'!AQ103,"=1",SmtRes!DF98:'SmtRes'!DF103)</f>
        <v>17115.68</v>
      </c>
      <c r="Q143">
        <f>SUMIF(SmtRes!AQ98:'SmtRes'!AQ103,"=1",SmtRes!DG98:'SmtRes'!DG103)</f>
        <v>3925.5699999999997</v>
      </c>
      <c r="R143">
        <f>SUMIF(SmtRes!AQ98:'SmtRes'!AQ103,"=1",SmtRes!DH98:'SmtRes'!DH103)</f>
        <v>2147.5699999999997</v>
      </c>
      <c r="S143">
        <f>SUMIF(SmtRes!AQ98:'SmtRes'!AQ103,"=1",SmtRes!DI98:'SmtRes'!DI103)</f>
        <v>19327.669999999998</v>
      </c>
      <c r="T143">
        <f t="shared" ref="T143:T150" si="72">ROUND(CU143*I143,2)</f>
        <v>0</v>
      </c>
      <c r="U143">
        <f>SUMIF(SmtRes!AQ98:'SmtRes'!AQ103,"=1",SmtRes!CV98:'SmtRes'!CV103)</f>
        <v>39.4</v>
      </c>
      <c r="V143">
        <f>SUMIF(SmtRes!AQ98:'SmtRes'!AQ103,"=1",SmtRes!CW98:'SmtRes'!CW103)</f>
        <v>3.76</v>
      </c>
      <c r="W143">
        <f t="shared" ref="W143:W150" si="73">ROUND(CX143*I143,2)</f>
        <v>0</v>
      </c>
      <c r="X143">
        <f t="shared" ref="X143:Y150" si="74">ROUND(CY143,2)</f>
        <v>20830.98</v>
      </c>
      <c r="Y143">
        <f t="shared" si="74"/>
        <v>10952.37</v>
      </c>
      <c r="AA143">
        <v>65175792</v>
      </c>
      <c r="AB143">
        <f t="shared" ref="AB143:AB150" si="75">ROUND((AC143+AD143+AF143),6)</f>
        <v>19816.667600000001</v>
      </c>
      <c r="AC143">
        <f>ROUND((SUM(SmtRes!BQ98:'SmtRes'!BQ103)),6)</f>
        <v>8288.4</v>
      </c>
      <c r="AD143">
        <f>ROUND((((SUM(SmtRes!BR98:'SmtRes'!BR103))-(SUM(SmtRes!BS98:'SmtRes'!BS103)))+AE143),6)</f>
        <v>1864.4326000000001</v>
      </c>
      <c r="AE143">
        <f>ROUND((SUM(SmtRes!BS98:'SmtRes'!BS103)),6)</f>
        <v>1073.7850000000001</v>
      </c>
      <c r="AF143">
        <f>ROUND((SUM(SmtRes!BT98:'SmtRes'!BT103)),6)</f>
        <v>9663.8349999999991</v>
      </c>
      <c r="AG143">
        <f t="shared" ref="AG143:AG150" si="76">ROUND((AP143),6)</f>
        <v>0</v>
      </c>
      <c r="AH143">
        <f>(SUM(SmtRes!BU98:'SmtRes'!BU103))</f>
        <v>19.7</v>
      </c>
      <c r="AI143">
        <f>(SUM(SmtRes!BV98:'SmtRes'!BV103))</f>
        <v>1.88</v>
      </c>
      <c r="AJ143">
        <f t="shared" ref="AJ143:AJ150" si="77">(AS143)</f>
        <v>0</v>
      </c>
      <c r="AK143">
        <v>20890.452600000001</v>
      </c>
      <c r="AL143">
        <v>8288.4</v>
      </c>
      <c r="AM143">
        <v>1864.4326000000001</v>
      </c>
      <c r="AN143">
        <v>1073.7850000000001</v>
      </c>
      <c r="AO143">
        <v>9663.8349999999991</v>
      </c>
      <c r="AP143">
        <v>0</v>
      </c>
      <c r="AQ143">
        <v>19.7</v>
      </c>
      <c r="AR143">
        <v>1.88</v>
      </c>
      <c r="AS143">
        <v>0</v>
      </c>
      <c r="AT143">
        <v>97</v>
      </c>
      <c r="AU143">
        <v>51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2</v>
      </c>
      <c r="BJ143" t="s">
        <v>98</v>
      </c>
      <c r="BM143">
        <v>108001</v>
      </c>
      <c r="BN143">
        <v>0</v>
      </c>
      <c r="BO143" t="s">
        <v>3</v>
      </c>
      <c r="BP143">
        <v>0</v>
      </c>
      <c r="BQ143">
        <v>3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97</v>
      </c>
      <c r="CA143">
        <v>51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ref="CP143:CP150" si="78">(P143+Q143+S143+R143)</f>
        <v>42516.49</v>
      </c>
      <c r="CQ143">
        <f>SUMIF(SmtRes!AQ98:'SmtRes'!AQ103,"=1",SmtRes!AA98:'SmtRes'!AA103)</f>
        <v>929.26</v>
      </c>
      <c r="CR143">
        <f>SUMIF(SmtRes!AQ98:'SmtRes'!AQ103,"=1",SmtRes!AB98:'SmtRes'!AB103)</f>
        <v>2129.4700000000003</v>
      </c>
      <c r="CS143">
        <f>SUMIF(SmtRes!AQ98:'SmtRes'!AQ103,"=1",SmtRes!AC98:'SmtRes'!AC103)</f>
        <v>1149.49</v>
      </c>
      <c r="CT143">
        <f>SUMIF(SmtRes!AQ98:'SmtRes'!AQ103,"=1",SmtRes!AD98:'SmtRes'!AD103)</f>
        <v>490.55</v>
      </c>
      <c r="CU143">
        <f t="shared" ref="CU143:CU150" si="79">AG143</f>
        <v>0</v>
      </c>
      <c r="CV143">
        <f>SUMIF(SmtRes!AQ98:'SmtRes'!AQ103,"=1",SmtRes!BU98:'SmtRes'!BU103)</f>
        <v>19.7</v>
      </c>
      <c r="CW143">
        <f>SUMIF(SmtRes!AQ98:'SmtRes'!AQ103,"=1",SmtRes!BV98:'SmtRes'!BV103)</f>
        <v>1.88</v>
      </c>
      <c r="CX143">
        <f t="shared" ref="CX143:CX150" si="80">AJ143</f>
        <v>0</v>
      </c>
      <c r="CY143">
        <f t="shared" ref="CY143:CY150" si="81">(((S143+R143)*AT143)/100)</f>
        <v>20830.982799999998</v>
      </c>
      <c r="CZ143">
        <f t="shared" ref="CZ143:CZ150" si="82">(((S143+R143)*AU143)/100)</f>
        <v>10952.3724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1013</v>
      </c>
      <c r="DV143" t="s">
        <v>97</v>
      </c>
      <c r="DW143" t="s">
        <v>97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64850885</v>
      </c>
      <c r="EF143">
        <v>3</v>
      </c>
      <c r="EG143" t="s">
        <v>102</v>
      </c>
      <c r="EH143">
        <v>0</v>
      </c>
      <c r="EI143" t="s">
        <v>3</v>
      </c>
      <c r="EJ143">
        <v>2</v>
      </c>
      <c r="EK143">
        <v>108001</v>
      </c>
      <c r="EL143" t="s">
        <v>103</v>
      </c>
      <c r="EM143" t="s">
        <v>104</v>
      </c>
      <c r="EO143" t="s">
        <v>3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19.7</v>
      </c>
      <c r="EX143">
        <v>1.88</v>
      </c>
      <c r="EY143">
        <v>0</v>
      </c>
      <c r="FQ143">
        <v>0</v>
      </c>
      <c r="FR143">
        <f t="shared" ref="FR143:FR150" si="83">ROUND(IF(BI143=3,GM143,0),2)</f>
        <v>0</v>
      </c>
      <c r="FS143">
        <v>0</v>
      </c>
      <c r="FX143">
        <v>97</v>
      </c>
      <c r="FY143">
        <v>51</v>
      </c>
      <c r="GA143" t="s">
        <v>3</v>
      </c>
      <c r="GD143">
        <v>1</v>
      </c>
      <c r="GF143">
        <v>1516065221</v>
      </c>
      <c r="GG143">
        <v>2</v>
      </c>
      <c r="GH143">
        <v>1</v>
      </c>
      <c r="GI143">
        <v>-2</v>
      </c>
      <c r="GJ143">
        <v>0</v>
      </c>
      <c r="GK143">
        <v>0</v>
      </c>
      <c r="GL143">
        <f t="shared" ref="GL143:GL150" si="84">ROUND(IF(AND(BH143=3,BI143=3,FS143&lt;&gt;0),P143,0),2)</f>
        <v>0</v>
      </c>
      <c r="GM143">
        <f t="shared" ref="GM143:GM150" si="85">ROUND(O143+X143+Y143,2)+GX143</f>
        <v>74299.839999999997</v>
      </c>
      <c r="GN143">
        <f t="shared" ref="GN143:GN150" si="86">IF(OR(BI143=0,BI143=1),GM143-GX143,0)</f>
        <v>0</v>
      </c>
      <c r="GO143">
        <f t="shared" ref="GO143:GO150" si="87">IF(BI143=2,GM143-GX143,0)</f>
        <v>74299.839999999997</v>
      </c>
      <c r="GP143">
        <f t="shared" ref="GP143:GP150" si="88">IF(BI143=4,GM143-GX143,0)</f>
        <v>0</v>
      </c>
      <c r="GR143">
        <v>0</v>
      </c>
      <c r="GS143">
        <v>0</v>
      </c>
      <c r="GT143">
        <v>0</v>
      </c>
      <c r="GU143" t="s">
        <v>3</v>
      </c>
      <c r="GV143">
        <f t="shared" ref="GV143:GV150" si="89">ROUND((GT143),6)</f>
        <v>0</v>
      </c>
      <c r="GW143">
        <v>1</v>
      </c>
      <c r="GX143">
        <f t="shared" ref="GX143:GX150" si="90">ROUND(HC143*I143,2)</f>
        <v>0</v>
      </c>
      <c r="HA143">
        <v>0</v>
      </c>
      <c r="HB143">
        <v>0</v>
      </c>
      <c r="HC143">
        <f t="shared" ref="HC143:HC150" si="91">GV143*GW143</f>
        <v>0</v>
      </c>
      <c r="HE143" t="s">
        <v>3</v>
      </c>
      <c r="HF143" t="s">
        <v>3</v>
      </c>
      <c r="HM143" t="s">
        <v>3</v>
      </c>
      <c r="HN143" t="s">
        <v>106</v>
      </c>
      <c r="HO143" t="s">
        <v>107</v>
      </c>
      <c r="HP143" t="s">
        <v>103</v>
      </c>
      <c r="HQ143" t="s">
        <v>103</v>
      </c>
      <c r="IK143">
        <v>0</v>
      </c>
    </row>
    <row r="144" spans="1:245" x14ac:dyDescent="0.2">
      <c r="A144">
        <v>17</v>
      </c>
      <c r="B144">
        <v>1</v>
      </c>
      <c r="C144">
        <f>ROW(SmtRes!A111)</f>
        <v>111</v>
      </c>
      <c r="D144">
        <f>ROW(EtalonRes!A113)</f>
        <v>113</v>
      </c>
      <c r="E144" t="s">
        <v>141</v>
      </c>
      <c r="F144" t="s">
        <v>109</v>
      </c>
      <c r="G144" t="s">
        <v>142</v>
      </c>
      <c r="H144" t="s">
        <v>97</v>
      </c>
      <c r="I144">
        <v>6</v>
      </c>
      <c r="J144">
        <v>0</v>
      </c>
      <c r="K144">
        <f>I144</f>
        <v>6</v>
      </c>
      <c r="O144">
        <f t="shared" si="71"/>
        <v>87553.21</v>
      </c>
      <c r="P144">
        <f>SUMIF(SmtRes!AQ104:'SmtRes'!AQ111,"=1",SmtRes!DF104:'SmtRes'!DF111)</f>
        <v>1066.54</v>
      </c>
      <c r="Q144">
        <f>SUMIF(SmtRes!AQ104:'SmtRes'!AQ111,"=1",SmtRes!DG104:'SmtRes'!DG111)</f>
        <v>12776.82</v>
      </c>
      <c r="R144">
        <f>SUMIF(SmtRes!AQ104:'SmtRes'!AQ111,"=1",SmtRes!DH104:'SmtRes'!DH111)</f>
        <v>6896.9400000000005</v>
      </c>
      <c r="S144">
        <f>SUMIF(SmtRes!AQ104:'SmtRes'!AQ111,"=1",SmtRes!DI104:'SmtRes'!DI111)</f>
        <v>66812.91</v>
      </c>
      <c r="T144">
        <f t="shared" si="72"/>
        <v>0</v>
      </c>
      <c r="U144">
        <f>SUMIF(SmtRes!AQ104:'SmtRes'!AQ111,"=1",SmtRes!CV104:'SmtRes'!CV111)</f>
        <v>136.19999999999999</v>
      </c>
      <c r="V144">
        <f>SUMIF(SmtRes!AQ104:'SmtRes'!AQ111,"=1",SmtRes!CW104:'SmtRes'!CW111)</f>
        <v>12</v>
      </c>
      <c r="W144">
        <f t="shared" si="73"/>
        <v>0</v>
      </c>
      <c r="X144">
        <f t="shared" si="74"/>
        <v>71498.55</v>
      </c>
      <c r="Y144">
        <f t="shared" si="74"/>
        <v>37592.019999999997</v>
      </c>
      <c r="AA144">
        <v>65175792</v>
      </c>
      <c r="AB144">
        <f t="shared" si="75"/>
        <v>13332.340050000001</v>
      </c>
      <c r="AC144">
        <f>ROUND((SUM(SmtRes!BQ104:'SmtRes'!BQ111)),6)</f>
        <v>167.74504999999999</v>
      </c>
      <c r="AD144">
        <f>ROUND((((SUM(SmtRes!BR104:'SmtRes'!BR111))-(SUM(SmtRes!BS104:'SmtRes'!BS111)))+AE144),6)</f>
        <v>2029.11</v>
      </c>
      <c r="AE144">
        <f>ROUND((SUM(SmtRes!BS104:'SmtRes'!BS111)),6)</f>
        <v>1149.49</v>
      </c>
      <c r="AF144">
        <f>ROUND((SUM(SmtRes!BT104:'SmtRes'!BT111)),6)</f>
        <v>11135.485000000001</v>
      </c>
      <c r="AG144">
        <f t="shared" si="76"/>
        <v>0</v>
      </c>
      <c r="AH144">
        <f>(SUM(SmtRes!BU104:'SmtRes'!BU111))</f>
        <v>22.7</v>
      </c>
      <c r="AI144">
        <f>(SUM(SmtRes!BV104:'SmtRes'!BV111))</f>
        <v>2</v>
      </c>
      <c r="AJ144">
        <f t="shared" si="77"/>
        <v>0</v>
      </c>
      <c r="AK144">
        <v>14481.83005</v>
      </c>
      <c r="AL144">
        <v>167.74504999999999</v>
      </c>
      <c r="AM144">
        <v>2029.1100000000001</v>
      </c>
      <c r="AN144">
        <v>1149.49</v>
      </c>
      <c r="AO144">
        <v>11135.485000000001</v>
      </c>
      <c r="AP144">
        <v>0</v>
      </c>
      <c r="AQ144">
        <v>22.7</v>
      </c>
      <c r="AR144">
        <v>2</v>
      </c>
      <c r="AS144">
        <v>0</v>
      </c>
      <c r="AT144">
        <v>97</v>
      </c>
      <c r="AU144">
        <v>51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2</v>
      </c>
      <c r="BJ144" t="s">
        <v>111</v>
      </c>
      <c r="BM144">
        <v>108001</v>
      </c>
      <c r="BN144">
        <v>0</v>
      </c>
      <c r="BO144" t="s">
        <v>3</v>
      </c>
      <c r="BP144">
        <v>0</v>
      </c>
      <c r="BQ144">
        <v>3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97</v>
      </c>
      <c r="CA144">
        <v>51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78"/>
        <v>87553.21</v>
      </c>
      <c r="CQ144">
        <f>SUMIF(SmtRes!AQ104:'SmtRes'!AQ111,"=1",SmtRes!AA104:'SmtRes'!AA111)</f>
        <v>62179.009999999995</v>
      </c>
      <c r="CR144">
        <f>SUMIF(SmtRes!AQ104:'SmtRes'!AQ111,"=1",SmtRes!AB104:'SmtRes'!AB111)</f>
        <v>2129.4700000000003</v>
      </c>
      <c r="CS144">
        <f>SUMIF(SmtRes!AQ104:'SmtRes'!AQ111,"=1",SmtRes!AC104:'SmtRes'!AC111)</f>
        <v>1149.49</v>
      </c>
      <c r="CT144">
        <f>SUMIF(SmtRes!AQ104:'SmtRes'!AQ111,"=1",SmtRes!AD104:'SmtRes'!AD111)</f>
        <v>490.55</v>
      </c>
      <c r="CU144">
        <f t="shared" si="79"/>
        <v>0</v>
      </c>
      <c r="CV144">
        <f>SUMIF(SmtRes!AQ104:'SmtRes'!AQ111,"=1",SmtRes!BU104:'SmtRes'!BU111)</f>
        <v>22.7</v>
      </c>
      <c r="CW144">
        <f>SUMIF(SmtRes!AQ104:'SmtRes'!AQ111,"=1",SmtRes!BV104:'SmtRes'!BV111)</f>
        <v>2</v>
      </c>
      <c r="CX144">
        <f t="shared" si="80"/>
        <v>0</v>
      </c>
      <c r="CY144">
        <f t="shared" si="81"/>
        <v>71498.554499999998</v>
      </c>
      <c r="CZ144">
        <f t="shared" si="82"/>
        <v>37592.023500000003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1013</v>
      </c>
      <c r="DV144" t="s">
        <v>97</v>
      </c>
      <c r="DW144" t="s">
        <v>97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64850885</v>
      </c>
      <c r="EF144">
        <v>3</v>
      </c>
      <c r="EG144" t="s">
        <v>102</v>
      </c>
      <c r="EH144">
        <v>0</v>
      </c>
      <c r="EI144" t="s">
        <v>3</v>
      </c>
      <c r="EJ144">
        <v>2</v>
      </c>
      <c r="EK144">
        <v>108001</v>
      </c>
      <c r="EL144" t="s">
        <v>103</v>
      </c>
      <c r="EM144" t="s">
        <v>104</v>
      </c>
      <c r="EO144" t="s">
        <v>3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22.7</v>
      </c>
      <c r="EX144">
        <v>2</v>
      </c>
      <c r="EY144">
        <v>0</v>
      </c>
      <c r="FQ144">
        <v>0</v>
      </c>
      <c r="FR144">
        <f t="shared" si="83"/>
        <v>0</v>
      </c>
      <c r="FS144">
        <v>0</v>
      </c>
      <c r="FX144">
        <v>97</v>
      </c>
      <c r="FY144">
        <v>51</v>
      </c>
      <c r="GA144" t="s">
        <v>3</v>
      </c>
      <c r="GD144">
        <v>1</v>
      </c>
      <c r="GF144">
        <v>717934326</v>
      </c>
      <c r="GG144">
        <v>2</v>
      </c>
      <c r="GH144">
        <v>1</v>
      </c>
      <c r="GI144">
        <v>-2</v>
      </c>
      <c r="GJ144">
        <v>0</v>
      </c>
      <c r="GK144">
        <v>0</v>
      </c>
      <c r="GL144">
        <f t="shared" si="84"/>
        <v>0</v>
      </c>
      <c r="GM144">
        <f t="shared" si="85"/>
        <v>196643.78</v>
      </c>
      <c r="GN144">
        <f t="shared" si="86"/>
        <v>0</v>
      </c>
      <c r="GO144">
        <f t="shared" si="87"/>
        <v>196643.78</v>
      </c>
      <c r="GP144">
        <f t="shared" si="88"/>
        <v>0</v>
      </c>
      <c r="GR144">
        <v>0</v>
      </c>
      <c r="GS144">
        <v>0</v>
      </c>
      <c r="GT144">
        <v>0</v>
      </c>
      <c r="GU144" t="s">
        <v>3</v>
      </c>
      <c r="GV144">
        <f t="shared" si="89"/>
        <v>0</v>
      </c>
      <c r="GW144">
        <v>1</v>
      </c>
      <c r="GX144">
        <f t="shared" si="90"/>
        <v>0</v>
      </c>
      <c r="HA144">
        <v>0</v>
      </c>
      <c r="HB144">
        <v>0</v>
      </c>
      <c r="HC144">
        <f t="shared" si="91"/>
        <v>0</v>
      </c>
      <c r="HE144" t="s">
        <v>3</v>
      </c>
      <c r="HF144" t="s">
        <v>3</v>
      </c>
      <c r="HM144" t="s">
        <v>3</v>
      </c>
      <c r="HN144" t="s">
        <v>106</v>
      </c>
      <c r="HO144" t="s">
        <v>107</v>
      </c>
      <c r="HP144" t="s">
        <v>103</v>
      </c>
      <c r="HQ144" t="s">
        <v>103</v>
      </c>
      <c r="IK144">
        <v>0</v>
      </c>
    </row>
    <row r="145" spans="1:245" x14ac:dyDescent="0.2">
      <c r="A145">
        <v>17</v>
      </c>
      <c r="B145">
        <v>1</v>
      </c>
      <c r="C145">
        <f>ROW(SmtRes!A119)</f>
        <v>119</v>
      </c>
      <c r="D145">
        <f>ROW(EtalonRes!A121)</f>
        <v>121</v>
      </c>
      <c r="E145" t="s">
        <v>143</v>
      </c>
      <c r="F145" t="s">
        <v>113</v>
      </c>
      <c r="G145" t="s">
        <v>114</v>
      </c>
      <c r="H145" t="s">
        <v>97</v>
      </c>
      <c r="I145">
        <v>3</v>
      </c>
      <c r="J145">
        <v>0</v>
      </c>
      <c r="K145">
        <v>3</v>
      </c>
      <c r="O145">
        <f t="shared" si="71"/>
        <v>34644.620000000003</v>
      </c>
      <c r="P145">
        <f>SUMIF(SmtRes!AQ112:'SmtRes'!AQ119,"=1",SmtRes!DF112:'SmtRes'!DF119)</f>
        <v>533.27</v>
      </c>
      <c r="Q145">
        <f>SUMIF(SmtRes!AQ112:'SmtRes'!AQ119,"=1",SmtRes!DG112:'SmtRes'!DG119)</f>
        <v>4471.8900000000003</v>
      </c>
      <c r="R145">
        <f>SUMIF(SmtRes!AQ112:'SmtRes'!AQ119,"=1",SmtRes!DH112:'SmtRes'!DH119)</f>
        <v>2413.9300000000003</v>
      </c>
      <c r="S145">
        <f>SUMIF(SmtRes!AQ112:'SmtRes'!AQ119,"=1",SmtRes!DI112:'SmtRes'!DI119)</f>
        <v>27225.53</v>
      </c>
      <c r="T145">
        <f t="shared" si="72"/>
        <v>0</v>
      </c>
      <c r="U145">
        <f>SUMIF(SmtRes!AQ112:'SmtRes'!AQ119,"=1",SmtRes!CV112:'SmtRes'!CV119)</f>
        <v>55.5</v>
      </c>
      <c r="V145">
        <f>SUMIF(SmtRes!AQ112:'SmtRes'!AQ119,"=1",SmtRes!CW112:'SmtRes'!CW119)</f>
        <v>4.2</v>
      </c>
      <c r="W145">
        <f t="shared" si="73"/>
        <v>0</v>
      </c>
      <c r="X145">
        <f t="shared" si="74"/>
        <v>28750.28</v>
      </c>
      <c r="Y145">
        <f t="shared" si="74"/>
        <v>15116.12</v>
      </c>
      <c r="AA145">
        <v>65175792</v>
      </c>
      <c r="AB145">
        <f t="shared" si="75"/>
        <v>10663.297049999999</v>
      </c>
      <c r="AC145">
        <f>ROUND((SUM(SmtRes!BQ112:'SmtRes'!BQ119)),6)</f>
        <v>167.74504999999999</v>
      </c>
      <c r="AD145">
        <f>ROUND((((SUM(SmtRes!BR112:'SmtRes'!BR119))-(SUM(SmtRes!BS112:'SmtRes'!BS119)))+AE145),6)</f>
        <v>1420.377</v>
      </c>
      <c r="AE145">
        <f>ROUND((SUM(SmtRes!BS112:'SmtRes'!BS119)),6)</f>
        <v>804.64300000000003</v>
      </c>
      <c r="AF145">
        <f>ROUND((SUM(SmtRes!BT112:'SmtRes'!BT119)),6)</f>
        <v>9075.1749999999993</v>
      </c>
      <c r="AG145">
        <f t="shared" si="76"/>
        <v>0</v>
      </c>
      <c r="AH145">
        <f>(SUM(SmtRes!BU112:'SmtRes'!BU119))</f>
        <v>18.5</v>
      </c>
      <c r="AI145">
        <f>(SUM(SmtRes!BV112:'SmtRes'!BV119))</f>
        <v>1.4</v>
      </c>
      <c r="AJ145">
        <f t="shared" si="77"/>
        <v>0</v>
      </c>
      <c r="AK145">
        <v>11467.940050000001</v>
      </c>
      <c r="AL145">
        <v>167.74504999999999</v>
      </c>
      <c r="AM145">
        <v>1420.377</v>
      </c>
      <c r="AN145">
        <v>804.64300000000003</v>
      </c>
      <c r="AO145">
        <v>9075.1750000000011</v>
      </c>
      <c r="AP145">
        <v>0</v>
      </c>
      <c r="AQ145">
        <v>18.5</v>
      </c>
      <c r="AR145">
        <v>1.4</v>
      </c>
      <c r="AS145">
        <v>0</v>
      </c>
      <c r="AT145">
        <v>97</v>
      </c>
      <c r="AU145">
        <v>51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2</v>
      </c>
      <c r="BJ145" t="s">
        <v>115</v>
      </c>
      <c r="BM145">
        <v>108001</v>
      </c>
      <c r="BN145">
        <v>0</v>
      </c>
      <c r="BO145" t="s">
        <v>3</v>
      </c>
      <c r="BP145">
        <v>0</v>
      </c>
      <c r="BQ145">
        <v>3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97</v>
      </c>
      <c r="CA145">
        <v>51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78"/>
        <v>34644.619999999995</v>
      </c>
      <c r="CQ145">
        <f>SUMIF(SmtRes!AQ112:'SmtRes'!AQ119,"=1",SmtRes!AA112:'SmtRes'!AA119)</f>
        <v>62179.009999999995</v>
      </c>
      <c r="CR145">
        <f>SUMIF(SmtRes!AQ112:'SmtRes'!AQ119,"=1",SmtRes!AB112:'SmtRes'!AB119)</f>
        <v>2129.4700000000003</v>
      </c>
      <c r="CS145">
        <f>SUMIF(SmtRes!AQ112:'SmtRes'!AQ119,"=1",SmtRes!AC112:'SmtRes'!AC119)</f>
        <v>1149.49</v>
      </c>
      <c r="CT145">
        <f>SUMIF(SmtRes!AQ112:'SmtRes'!AQ119,"=1",SmtRes!AD112:'SmtRes'!AD119)</f>
        <v>490.55</v>
      </c>
      <c r="CU145">
        <f t="shared" si="79"/>
        <v>0</v>
      </c>
      <c r="CV145">
        <f>SUMIF(SmtRes!AQ112:'SmtRes'!AQ119,"=1",SmtRes!BU112:'SmtRes'!BU119)</f>
        <v>18.5</v>
      </c>
      <c r="CW145">
        <f>SUMIF(SmtRes!AQ112:'SmtRes'!AQ119,"=1",SmtRes!BV112:'SmtRes'!BV119)</f>
        <v>1.4</v>
      </c>
      <c r="CX145">
        <f t="shared" si="80"/>
        <v>0</v>
      </c>
      <c r="CY145">
        <f t="shared" si="81"/>
        <v>28750.2762</v>
      </c>
      <c r="CZ145">
        <f t="shared" si="82"/>
        <v>15116.124599999999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1013</v>
      </c>
      <c r="DV145" t="s">
        <v>97</v>
      </c>
      <c r="DW145" t="s">
        <v>97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64850885</v>
      </c>
      <c r="EF145">
        <v>3</v>
      </c>
      <c r="EG145" t="s">
        <v>102</v>
      </c>
      <c r="EH145">
        <v>0</v>
      </c>
      <c r="EI145" t="s">
        <v>3</v>
      </c>
      <c r="EJ145">
        <v>2</v>
      </c>
      <c r="EK145">
        <v>108001</v>
      </c>
      <c r="EL145" t="s">
        <v>103</v>
      </c>
      <c r="EM145" t="s">
        <v>104</v>
      </c>
      <c r="EO145" t="s">
        <v>3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18.5</v>
      </c>
      <c r="EX145">
        <v>1.4</v>
      </c>
      <c r="EY145">
        <v>0</v>
      </c>
      <c r="FQ145">
        <v>0</v>
      </c>
      <c r="FR145">
        <f t="shared" si="83"/>
        <v>0</v>
      </c>
      <c r="FS145">
        <v>0</v>
      </c>
      <c r="FX145">
        <v>97</v>
      </c>
      <c r="FY145">
        <v>51</v>
      </c>
      <c r="GA145" t="s">
        <v>3</v>
      </c>
      <c r="GD145">
        <v>1</v>
      </c>
      <c r="GF145">
        <v>-827319249</v>
      </c>
      <c r="GG145">
        <v>2</v>
      </c>
      <c r="GH145">
        <v>1</v>
      </c>
      <c r="GI145">
        <v>-2</v>
      </c>
      <c r="GJ145">
        <v>0</v>
      </c>
      <c r="GK145">
        <v>0</v>
      </c>
      <c r="GL145">
        <f t="shared" si="84"/>
        <v>0</v>
      </c>
      <c r="GM145">
        <f t="shared" si="85"/>
        <v>78511.02</v>
      </c>
      <c r="GN145">
        <f t="shared" si="86"/>
        <v>0</v>
      </c>
      <c r="GO145">
        <f t="shared" si="87"/>
        <v>78511.02</v>
      </c>
      <c r="GP145">
        <f t="shared" si="88"/>
        <v>0</v>
      </c>
      <c r="GR145">
        <v>0</v>
      </c>
      <c r="GS145">
        <v>0</v>
      </c>
      <c r="GT145">
        <v>0</v>
      </c>
      <c r="GU145" t="s">
        <v>3</v>
      </c>
      <c r="GV145">
        <f t="shared" si="89"/>
        <v>0</v>
      </c>
      <c r="GW145">
        <v>1</v>
      </c>
      <c r="GX145">
        <f t="shared" si="90"/>
        <v>0</v>
      </c>
      <c r="HA145">
        <v>0</v>
      </c>
      <c r="HB145">
        <v>0</v>
      </c>
      <c r="HC145">
        <f t="shared" si="91"/>
        <v>0</v>
      </c>
      <c r="HE145" t="s">
        <v>3</v>
      </c>
      <c r="HF145" t="s">
        <v>3</v>
      </c>
      <c r="HM145" t="s">
        <v>3</v>
      </c>
      <c r="HN145" t="s">
        <v>106</v>
      </c>
      <c r="HO145" t="s">
        <v>107</v>
      </c>
      <c r="HP145" t="s">
        <v>103</v>
      </c>
      <c r="HQ145" t="s">
        <v>103</v>
      </c>
      <c r="IK145">
        <v>0</v>
      </c>
    </row>
    <row r="146" spans="1:245" x14ac:dyDescent="0.2">
      <c r="A146">
        <v>17</v>
      </c>
      <c r="B146">
        <v>1</v>
      </c>
      <c r="C146">
        <f>ROW(SmtRes!A134)</f>
        <v>134</v>
      </c>
      <c r="D146">
        <f>ROW(EtalonRes!A136)</f>
        <v>136</v>
      </c>
      <c r="E146" t="s">
        <v>144</v>
      </c>
      <c r="F146" t="s">
        <v>117</v>
      </c>
      <c r="G146" t="s">
        <v>118</v>
      </c>
      <c r="H146" t="s">
        <v>119</v>
      </c>
      <c r="I146">
        <v>6.4</v>
      </c>
      <c r="J146">
        <v>0</v>
      </c>
      <c r="K146">
        <f>I146</f>
        <v>6.4</v>
      </c>
      <c r="O146">
        <f t="shared" si="71"/>
        <v>178401.36</v>
      </c>
      <c r="P146">
        <f>SUMIF(SmtRes!AQ120:'SmtRes'!AQ134,"=1",SmtRes!DF120:'SmtRes'!DF134)</f>
        <v>73608.249999999985</v>
      </c>
      <c r="Q146">
        <f>SUMIF(SmtRes!AQ120:'SmtRes'!AQ134,"=1",SmtRes!DG120:'SmtRes'!DG134)</f>
        <v>27776.52</v>
      </c>
      <c r="R146">
        <f>SUMIF(SmtRes!AQ120:'SmtRes'!AQ134,"=1",SmtRes!DH120:'SmtRes'!DH134)</f>
        <v>10412.34</v>
      </c>
      <c r="S146">
        <f>SUMIF(SmtRes!AQ120:'SmtRes'!AQ134,"=1",SmtRes!DI120:'SmtRes'!DI134)</f>
        <v>66604.25</v>
      </c>
      <c r="T146">
        <f t="shared" si="72"/>
        <v>0</v>
      </c>
      <c r="U146">
        <f>SUMIF(SmtRes!AQ120:'SmtRes'!AQ134,"=1",SmtRes!CV120:'SmtRes'!CV134)</f>
        <v>131.84</v>
      </c>
      <c r="V146">
        <f>SUMIF(SmtRes!AQ120:'SmtRes'!AQ134,"=1",SmtRes!CW120:'SmtRes'!CW134)</f>
        <v>18.240000000000002</v>
      </c>
      <c r="W146">
        <f t="shared" si="73"/>
        <v>0</v>
      </c>
      <c r="X146">
        <f t="shared" si="74"/>
        <v>74706.09</v>
      </c>
      <c r="Y146">
        <f t="shared" si="74"/>
        <v>39278.46</v>
      </c>
      <c r="AA146">
        <v>65175792</v>
      </c>
      <c r="AB146">
        <f t="shared" si="75"/>
        <v>23627.802154000001</v>
      </c>
      <c r="AC146">
        <f>ROUND((SUM(SmtRes!BQ120:'SmtRes'!BQ134)),6)</f>
        <v>9553.3321539999997</v>
      </c>
      <c r="AD146">
        <f>ROUND((((SUM(SmtRes!BR120:'SmtRes'!BR134))-(SUM(SmtRes!BS120:'SmtRes'!BS134)))+AE146),6)</f>
        <v>3667.556</v>
      </c>
      <c r="AE146">
        <f>ROUND((SUM(SmtRes!BS120:'SmtRes'!BS134)),6)</f>
        <v>1626.9284</v>
      </c>
      <c r="AF146">
        <f>ROUND((SUM(SmtRes!BT120:'SmtRes'!BT134)),6)</f>
        <v>10406.914000000001</v>
      </c>
      <c r="AG146">
        <f t="shared" si="76"/>
        <v>0</v>
      </c>
      <c r="AH146">
        <f>(SUM(SmtRes!BU120:'SmtRes'!BU134))</f>
        <v>20.6</v>
      </c>
      <c r="AI146">
        <f>(SUM(SmtRes!BV120:'SmtRes'!BV134))</f>
        <v>2.85</v>
      </c>
      <c r="AJ146">
        <f t="shared" si="77"/>
        <v>0</v>
      </c>
      <c r="AK146">
        <v>25254.730554000002</v>
      </c>
      <c r="AL146">
        <v>9553.3321539999997</v>
      </c>
      <c r="AM146">
        <v>3667.556</v>
      </c>
      <c r="AN146">
        <v>1626.9284000000002</v>
      </c>
      <c r="AO146">
        <v>10406.914000000001</v>
      </c>
      <c r="AP146">
        <v>0</v>
      </c>
      <c r="AQ146">
        <v>20.6</v>
      </c>
      <c r="AR146">
        <v>2.85</v>
      </c>
      <c r="AS146">
        <v>0</v>
      </c>
      <c r="AT146">
        <v>97</v>
      </c>
      <c r="AU146">
        <v>51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2</v>
      </c>
      <c r="BJ146" t="s">
        <v>120</v>
      </c>
      <c r="BM146">
        <v>108001</v>
      </c>
      <c r="BN146">
        <v>0</v>
      </c>
      <c r="BO146" t="s">
        <v>3</v>
      </c>
      <c r="BP146">
        <v>0</v>
      </c>
      <c r="BQ146">
        <v>3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97</v>
      </c>
      <c r="CA146">
        <v>51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78"/>
        <v>178401.36</v>
      </c>
      <c r="CQ146">
        <f>SUMIF(SmtRes!AQ120:'SmtRes'!AQ134,"=1",SmtRes!AA120:'SmtRes'!AA134)</f>
        <v>189734.49000000002</v>
      </c>
      <c r="CR146">
        <f>SUMIF(SmtRes!AQ120:'SmtRes'!AQ134,"=1",SmtRes!AB120:'SmtRes'!AB134)</f>
        <v>4519.7599999999993</v>
      </c>
      <c r="CS146">
        <f>SUMIF(SmtRes!AQ120:'SmtRes'!AQ134,"=1",SmtRes!AC120:'SmtRes'!AC134)</f>
        <v>1713.25</v>
      </c>
      <c r="CT146">
        <f>SUMIF(SmtRes!AQ120:'SmtRes'!AQ134,"=1",SmtRes!AD120:'SmtRes'!AD134)</f>
        <v>505.19</v>
      </c>
      <c r="CU146">
        <f t="shared" si="79"/>
        <v>0</v>
      </c>
      <c r="CV146">
        <f>SUMIF(SmtRes!AQ120:'SmtRes'!AQ134,"=1",SmtRes!BU120:'SmtRes'!BU134)</f>
        <v>20.6</v>
      </c>
      <c r="CW146">
        <f>SUMIF(SmtRes!AQ120:'SmtRes'!AQ134,"=1",SmtRes!BV120:'SmtRes'!BV134)</f>
        <v>2.85</v>
      </c>
      <c r="CX146">
        <f t="shared" si="80"/>
        <v>0</v>
      </c>
      <c r="CY146">
        <f t="shared" si="81"/>
        <v>74706.092299999989</v>
      </c>
      <c r="CZ146">
        <f t="shared" si="82"/>
        <v>39278.460899999998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1003</v>
      </c>
      <c r="DV146" t="s">
        <v>119</v>
      </c>
      <c r="DW146" t="s">
        <v>119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64850885</v>
      </c>
      <c r="EF146">
        <v>3</v>
      </c>
      <c r="EG146" t="s">
        <v>102</v>
      </c>
      <c r="EH146">
        <v>0</v>
      </c>
      <c r="EI146" t="s">
        <v>3</v>
      </c>
      <c r="EJ146">
        <v>2</v>
      </c>
      <c r="EK146">
        <v>108001</v>
      </c>
      <c r="EL146" t="s">
        <v>103</v>
      </c>
      <c r="EM146" t="s">
        <v>104</v>
      </c>
      <c r="EO146" t="s">
        <v>3</v>
      </c>
      <c r="EQ146">
        <v>0</v>
      </c>
      <c r="ER146">
        <v>0</v>
      </c>
      <c r="ES146">
        <v>0</v>
      </c>
      <c r="ET146">
        <v>0</v>
      </c>
      <c r="EU146">
        <v>0</v>
      </c>
      <c r="EV146">
        <v>0</v>
      </c>
      <c r="EW146">
        <v>20.6</v>
      </c>
      <c r="EX146">
        <v>2.85</v>
      </c>
      <c r="EY146">
        <v>0</v>
      </c>
      <c r="FQ146">
        <v>0</v>
      </c>
      <c r="FR146">
        <f t="shared" si="83"/>
        <v>0</v>
      </c>
      <c r="FS146">
        <v>0</v>
      </c>
      <c r="FX146">
        <v>97</v>
      </c>
      <c r="FY146">
        <v>51</v>
      </c>
      <c r="GA146" t="s">
        <v>3</v>
      </c>
      <c r="GD146">
        <v>1</v>
      </c>
      <c r="GF146">
        <v>1919583168</v>
      </c>
      <c r="GG146">
        <v>2</v>
      </c>
      <c r="GH146">
        <v>1</v>
      </c>
      <c r="GI146">
        <v>-2</v>
      </c>
      <c r="GJ146">
        <v>0</v>
      </c>
      <c r="GK146">
        <v>0</v>
      </c>
      <c r="GL146">
        <f t="shared" si="84"/>
        <v>0</v>
      </c>
      <c r="GM146">
        <f t="shared" si="85"/>
        <v>292385.90999999997</v>
      </c>
      <c r="GN146">
        <f t="shared" si="86"/>
        <v>0</v>
      </c>
      <c r="GO146">
        <f t="shared" si="87"/>
        <v>292385.90999999997</v>
      </c>
      <c r="GP146">
        <f t="shared" si="88"/>
        <v>0</v>
      </c>
      <c r="GR146">
        <v>0</v>
      </c>
      <c r="GS146">
        <v>0</v>
      </c>
      <c r="GT146">
        <v>0</v>
      </c>
      <c r="GU146" t="s">
        <v>3</v>
      </c>
      <c r="GV146">
        <f t="shared" si="89"/>
        <v>0</v>
      </c>
      <c r="GW146">
        <v>1</v>
      </c>
      <c r="GX146">
        <f t="shared" si="90"/>
        <v>0</v>
      </c>
      <c r="HA146">
        <v>0</v>
      </c>
      <c r="HB146">
        <v>0</v>
      </c>
      <c r="HC146">
        <f t="shared" si="91"/>
        <v>0</v>
      </c>
      <c r="HE146" t="s">
        <v>3</v>
      </c>
      <c r="HF146" t="s">
        <v>3</v>
      </c>
      <c r="HM146" t="s">
        <v>3</v>
      </c>
      <c r="HN146" t="s">
        <v>106</v>
      </c>
      <c r="HO146" t="s">
        <v>107</v>
      </c>
      <c r="HP146" t="s">
        <v>103</v>
      </c>
      <c r="HQ146" t="s">
        <v>103</v>
      </c>
      <c r="IK146">
        <v>0</v>
      </c>
    </row>
    <row r="147" spans="1:245" x14ac:dyDescent="0.2">
      <c r="A147">
        <v>17</v>
      </c>
      <c r="B147">
        <v>1</v>
      </c>
      <c r="C147">
        <f>ROW(SmtRes!A145)</f>
        <v>145</v>
      </c>
      <c r="D147">
        <f>ROW(EtalonRes!A147)</f>
        <v>147</v>
      </c>
      <c r="E147" t="s">
        <v>145</v>
      </c>
      <c r="F147" t="s">
        <v>122</v>
      </c>
      <c r="G147" t="s">
        <v>123</v>
      </c>
      <c r="H147" t="s">
        <v>97</v>
      </c>
      <c r="I147">
        <v>1</v>
      </c>
      <c r="J147">
        <v>0</v>
      </c>
      <c r="K147">
        <v>1</v>
      </c>
      <c r="O147">
        <f t="shared" si="71"/>
        <v>18361.18</v>
      </c>
      <c r="P147">
        <f>SUMIF(SmtRes!AQ135:'SmtRes'!AQ145,"=1",SmtRes!DF135:'SmtRes'!DF145)</f>
        <v>5421.78</v>
      </c>
      <c r="Q147">
        <f>SUMIF(SmtRes!AQ135:'SmtRes'!AQ145,"=1",SmtRes!DG135:'SmtRes'!DG145)</f>
        <v>495.86</v>
      </c>
      <c r="R147">
        <f>SUMIF(SmtRes!AQ135:'SmtRes'!AQ145,"=1",SmtRes!DH135:'SmtRes'!DH145)</f>
        <v>326.95</v>
      </c>
      <c r="S147">
        <f>SUMIF(SmtRes!AQ135:'SmtRes'!AQ145,"=1",SmtRes!DI135:'SmtRes'!DI145)</f>
        <v>12116.59</v>
      </c>
      <c r="T147">
        <f t="shared" si="72"/>
        <v>0</v>
      </c>
      <c r="U147">
        <f>SUMIF(SmtRes!AQ135:'SmtRes'!AQ145,"=1",SmtRes!CV135:'SmtRes'!CV145)</f>
        <v>24.7</v>
      </c>
      <c r="V147">
        <f>SUMIF(SmtRes!AQ135:'SmtRes'!AQ145,"=1",SmtRes!CW135:'SmtRes'!CW145)</f>
        <v>0.61</v>
      </c>
      <c r="W147">
        <f t="shared" si="73"/>
        <v>0</v>
      </c>
      <c r="X147">
        <f t="shared" si="74"/>
        <v>12070.23</v>
      </c>
      <c r="Y147">
        <f t="shared" si="74"/>
        <v>6346.21</v>
      </c>
      <c r="AA147">
        <v>65175792</v>
      </c>
      <c r="AB147">
        <f t="shared" si="75"/>
        <v>17778.5605</v>
      </c>
      <c r="AC147">
        <f>ROUND((SUM(SmtRes!BQ135:'SmtRes'!BQ145)),6)</f>
        <v>5191.6126999999997</v>
      </c>
      <c r="AD147">
        <f>ROUND((((SUM(SmtRes!BR135:'SmtRes'!BR145))-(SUM(SmtRes!BS135:'SmtRes'!BS145)))+AE147),6)</f>
        <v>470.36279999999999</v>
      </c>
      <c r="AE147">
        <f>ROUND((SUM(SmtRes!BS135:'SmtRes'!BS145)),6)</f>
        <v>326.94659999999999</v>
      </c>
      <c r="AF147">
        <f>ROUND((SUM(SmtRes!BT135:'SmtRes'!BT145)),6)</f>
        <v>12116.584999999999</v>
      </c>
      <c r="AG147">
        <f t="shared" si="76"/>
        <v>0</v>
      </c>
      <c r="AH147">
        <f>(SUM(SmtRes!BU135:'SmtRes'!BU145))</f>
        <v>24.7</v>
      </c>
      <c r="AI147">
        <f>(SUM(SmtRes!BV135:'SmtRes'!BV145))</f>
        <v>0.61</v>
      </c>
      <c r="AJ147">
        <f t="shared" si="77"/>
        <v>0</v>
      </c>
      <c r="AK147">
        <v>18105.507099999999</v>
      </c>
      <c r="AL147">
        <v>5191.6127000000006</v>
      </c>
      <c r="AM147">
        <v>470.36279999999999</v>
      </c>
      <c r="AN147">
        <v>326.94659999999999</v>
      </c>
      <c r="AO147">
        <v>12116.584999999999</v>
      </c>
      <c r="AP147">
        <v>0</v>
      </c>
      <c r="AQ147">
        <v>24.7</v>
      </c>
      <c r="AR147">
        <v>0.61</v>
      </c>
      <c r="AS147">
        <v>0</v>
      </c>
      <c r="AT147">
        <v>97</v>
      </c>
      <c r="AU147">
        <v>51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2</v>
      </c>
      <c r="BJ147" t="s">
        <v>124</v>
      </c>
      <c r="BM147">
        <v>108001</v>
      </c>
      <c r="BN147">
        <v>0</v>
      </c>
      <c r="BO147" t="s">
        <v>3</v>
      </c>
      <c r="BP147">
        <v>0</v>
      </c>
      <c r="BQ147">
        <v>3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97</v>
      </c>
      <c r="CA147">
        <v>51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78"/>
        <v>18361.18</v>
      </c>
      <c r="CQ147">
        <f>SUMIF(SmtRes!AQ135:'SmtRes'!AQ145,"=1",SmtRes!AA135:'SmtRes'!AA145)</f>
        <v>55757.469999999994</v>
      </c>
      <c r="CR147">
        <f>SUMIF(SmtRes!AQ135:'SmtRes'!AQ145,"=1",SmtRes!AB135:'SmtRes'!AB145)</f>
        <v>2231.65</v>
      </c>
      <c r="CS147">
        <f>SUMIF(SmtRes!AQ135:'SmtRes'!AQ145,"=1",SmtRes!AC135:'SmtRes'!AC145)</f>
        <v>1585.1299999999999</v>
      </c>
      <c r="CT147">
        <f>SUMIF(SmtRes!AQ135:'SmtRes'!AQ145,"=1",SmtRes!AD135:'SmtRes'!AD145)</f>
        <v>490.55</v>
      </c>
      <c r="CU147">
        <f t="shared" si="79"/>
        <v>0</v>
      </c>
      <c r="CV147">
        <f>SUMIF(SmtRes!AQ135:'SmtRes'!AQ145,"=1",SmtRes!BU135:'SmtRes'!BU145)</f>
        <v>24.7</v>
      </c>
      <c r="CW147">
        <f>SUMIF(SmtRes!AQ135:'SmtRes'!AQ145,"=1",SmtRes!BV135:'SmtRes'!BV145)</f>
        <v>0.61</v>
      </c>
      <c r="CX147">
        <f t="shared" si="80"/>
        <v>0</v>
      </c>
      <c r="CY147">
        <f t="shared" si="81"/>
        <v>12070.233800000002</v>
      </c>
      <c r="CZ147">
        <f t="shared" si="82"/>
        <v>6346.2054000000007</v>
      </c>
      <c r="DC147" t="s">
        <v>3</v>
      </c>
      <c r="DD147" t="s">
        <v>3</v>
      </c>
      <c r="DE147" t="s">
        <v>3</v>
      </c>
      <c r="DF147" t="s">
        <v>3</v>
      </c>
      <c r="DG147" t="s">
        <v>3</v>
      </c>
      <c r="DH147" t="s">
        <v>3</v>
      </c>
      <c r="DI147" t="s">
        <v>3</v>
      </c>
      <c r="DJ147" t="s">
        <v>3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1013</v>
      </c>
      <c r="DV147" t="s">
        <v>97</v>
      </c>
      <c r="DW147" t="s">
        <v>97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64850885</v>
      </c>
      <c r="EF147">
        <v>3</v>
      </c>
      <c r="EG147" t="s">
        <v>102</v>
      </c>
      <c r="EH147">
        <v>0</v>
      </c>
      <c r="EI147" t="s">
        <v>3</v>
      </c>
      <c r="EJ147">
        <v>2</v>
      </c>
      <c r="EK147">
        <v>108001</v>
      </c>
      <c r="EL147" t="s">
        <v>103</v>
      </c>
      <c r="EM147" t="s">
        <v>104</v>
      </c>
      <c r="EO147" t="s">
        <v>3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24.7</v>
      </c>
      <c r="EX147">
        <v>0.61</v>
      </c>
      <c r="EY147">
        <v>0</v>
      </c>
      <c r="FQ147">
        <v>0</v>
      </c>
      <c r="FR147">
        <f t="shared" si="83"/>
        <v>0</v>
      </c>
      <c r="FS147">
        <v>0</v>
      </c>
      <c r="FX147">
        <v>97</v>
      </c>
      <c r="FY147">
        <v>51</v>
      </c>
      <c r="GA147" t="s">
        <v>3</v>
      </c>
      <c r="GD147">
        <v>1</v>
      </c>
      <c r="GF147">
        <v>285004983</v>
      </c>
      <c r="GG147">
        <v>2</v>
      </c>
      <c r="GH147">
        <v>1</v>
      </c>
      <c r="GI147">
        <v>-2</v>
      </c>
      <c r="GJ147">
        <v>0</v>
      </c>
      <c r="GK147">
        <v>0</v>
      </c>
      <c r="GL147">
        <f t="shared" si="84"/>
        <v>0</v>
      </c>
      <c r="GM147">
        <f t="shared" si="85"/>
        <v>36777.620000000003</v>
      </c>
      <c r="GN147">
        <f t="shared" si="86"/>
        <v>0</v>
      </c>
      <c r="GO147">
        <f t="shared" si="87"/>
        <v>36777.620000000003</v>
      </c>
      <c r="GP147">
        <f t="shared" si="88"/>
        <v>0</v>
      </c>
      <c r="GR147">
        <v>0</v>
      </c>
      <c r="GS147">
        <v>0</v>
      </c>
      <c r="GT147">
        <v>0</v>
      </c>
      <c r="GU147" t="s">
        <v>3</v>
      </c>
      <c r="GV147">
        <f t="shared" si="89"/>
        <v>0</v>
      </c>
      <c r="GW147">
        <v>1</v>
      </c>
      <c r="GX147">
        <f t="shared" si="90"/>
        <v>0</v>
      </c>
      <c r="HA147">
        <v>0</v>
      </c>
      <c r="HB147">
        <v>0</v>
      </c>
      <c r="HC147">
        <f t="shared" si="91"/>
        <v>0</v>
      </c>
      <c r="HE147" t="s">
        <v>3</v>
      </c>
      <c r="HF147" t="s">
        <v>3</v>
      </c>
      <c r="HM147" t="s">
        <v>3</v>
      </c>
      <c r="HN147" t="s">
        <v>106</v>
      </c>
      <c r="HO147" t="s">
        <v>107</v>
      </c>
      <c r="HP147" t="s">
        <v>103</v>
      </c>
      <c r="HQ147" t="s">
        <v>103</v>
      </c>
      <c r="IK147">
        <v>0</v>
      </c>
    </row>
    <row r="148" spans="1:245" x14ac:dyDescent="0.2">
      <c r="A148">
        <v>17</v>
      </c>
      <c r="B148">
        <v>1</v>
      </c>
      <c r="C148">
        <f>ROW(SmtRes!A154)</f>
        <v>154</v>
      </c>
      <c r="D148">
        <f>ROW(EtalonRes!A156)</f>
        <v>156</v>
      </c>
      <c r="E148" t="s">
        <v>146</v>
      </c>
      <c r="F148" t="s">
        <v>126</v>
      </c>
      <c r="G148" t="s">
        <v>147</v>
      </c>
      <c r="H148" t="s">
        <v>97</v>
      </c>
      <c r="I148">
        <v>6</v>
      </c>
      <c r="J148">
        <v>0</v>
      </c>
      <c r="K148">
        <v>6</v>
      </c>
      <c r="O148">
        <f t="shared" si="71"/>
        <v>137211.09</v>
      </c>
      <c r="P148">
        <f>SUMIF(SmtRes!AQ146:'SmtRes'!AQ154,"=1",SmtRes!DF146:'SmtRes'!DF154)</f>
        <v>341.19</v>
      </c>
      <c r="Q148">
        <f>SUMIF(SmtRes!AQ146:'SmtRes'!AQ154,"=1",SmtRes!DG146:'SmtRes'!DG154)</f>
        <v>84948.590000000011</v>
      </c>
      <c r="R148">
        <f>SUMIF(SmtRes!AQ146:'SmtRes'!AQ154,"=1",SmtRes!DH146:'SmtRes'!DH154)</f>
        <v>27981.670000000002</v>
      </c>
      <c r="S148">
        <f>SUMIF(SmtRes!AQ146:'SmtRes'!AQ154,"=1",SmtRes!DI146:'SmtRes'!DI154)</f>
        <v>23939.64</v>
      </c>
      <c r="T148">
        <f t="shared" si="72"/>
        <v>0</v>
      </c>
      <c r="U148">
        <f>SUMIF(SmtRes!AQ146:'SmtRes'!AQ154,"=1",SmtRes!CV146:'SmtRes'!CV154)</f>
        <v>49.92</v>
      </c>
      <c r="V148">
        <f>SUMIF(SmtRes!AQ146:'SmtRes'!AQ154,"=1",SmtRes!CW146:'SmtRes'!CW154)</f>
        <v>42.480000000000004</v>
      </c>
      <c r="W148">
        <f t="shared" si="73"/>
        <v>0</v>
      </c>
      <c r="X148">
        <f t="shared" si="74"/>
        <v>50363.67</v>
      </c>
      <c r="Y148">
        <f t="shared" si="74"/>
        <v>26479.87</v>
      </c>
      <c r="AA148">
        <v>65175792</v>
      </c>
      <c r="AB148">
        <f t="shared" si="75"/>
        <v>14453.253500000001</v>
      </c>
      <c r="AC148">
        <f>ROUND((SUM(SmtRes!BQ146:'SmtRes'!BQ154)),6)</f>
        <v>48.302799999999998</v>
      </c>
      <c r="AD148">
        <f>ROUND((((SUM(SmtRes!BR146:'SmtRes'!BR154))-(SUM(SmtRes!BS146:'SmtRes'!BS154)))+AE148),6)</f>
        <v>10415.011500000001</v>
      </c>
      <c r="AE148">
        <f>ROUND((SUM(SmtRes!BS146:'SmtRes'!BS154)),6)</f>
        <v>4663.6112999999996</v>
      </c>
      <c r="AF148">
        <f>ROUND((SUM(SmtRes!BT146:'SmtRes'!BT154)),6)</f>
        <v>3989.9391999999998</v>
      </c>
      <c r="AG148">
        <f t="shared" si="76"/>
        <v>0</v>
      </c>
      <c r="AH148">
        <f>(SUM(SmtRes!BU146:'SmtRes'!BU154))</f>
        <v>8.32</v>
      </c>
      <c r="AI148">
        <f>(SUM(SmtRes!BV146:'SmtRes'!BV154))</f>
        <v>7.0799999999999992</v>
      </c>
      <c r="AJ148">
        <f t="shared" si="77"/>
        <v>0</v>
      </c>
      <c r="AK148">
        <v>19116.864799999999</v>
      </c>
      <c r="AL148">
        <v>48.302800000000005</v>
      </c>
      <c r="AM148">
        <v>10415.011499999999</v>
      </c>
      <c r="AN148">
        <v>4663.6112999999996</v>
      </c>
      <c r="AO148">
        <v>3989.9392000000003</v>
      </c>
      <c r="AP148">
        <v>0</v>
      </c>
      <c r="AQ148">
        <v>8.32</v>
      </c>
      <c r="AR148">
        <v>7.0799999999999992</v>
      </c>
      <c r="AS148">
        <v>0</v>
      </c>
      <c r="AT148">
        <v>97</v>
      </c>
      <c r="AU148">
        <v>51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2</v>
      </c>
      <c r="BJ148" t="s">
        <v>128</v>
      </c>
      <c r="BM148">
        <v>108001</v>
      </c>
      <c r="BN148">
        <v>0</v>
      </c>
      <c r="BO148" t="s">
        <v>3</v>
      </c>
      <c r="BP148">
        <v>0</v>
      </c>
      <c r="BQ148">
        <v>3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97</v>
      </c>
      <c r="CA148">
        <v>51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78"/>
        <v>137211.09000000003</v>
      </c>
      <c r="CQ148">
        <f>SUMIF(SmtRes!AQ146:'SmtRes'!AQ154,"=1",SmtRes!AA146:'SmtRes'!AA154)</f>
        <v>279972.36000000004</v>
      </c>
      <c r="CR148">
        <f>SUMIF(SmtRes!AQ146:'SmtRes'!AQ154,"=1",SmtRes!AB146:'SmtRes'!AB154)</f>
        <v>4131.8500000000004</v>
      </c>
      <c r="CS148">
        <f>SUMIF(SmtRes!AQ146:'SmtRes'!AQ154,"=1",SmtRes!AC146:'SmtRes'!AC154)</f>
        <v>1808.43</v>
      </c>
      <c r="CT148">
        <f>SUMIF(SmtRes!AQ146:'SmtRes'!AQ154,"=1",SmtRes!AD146:'SmtRes'!AD154)</f>
        <v>479.56</v>
      </c>
      <c r="CU148">
        <f t="shared" si="79"/>
        <v>0</v>
      </c>
      <c r="CV148">
        <f>SUMIF(SmtRes!AQ146:'SmtRes'!AQ154,"=1",SmtRes!BU146:'SmtRes'!BU154)</f>
        <v>8.32</v>
      </c>
      <c r="CW148">
        <f>SUMIF(SmtRes!AQ146:'SmtRes'!AQ154,"=1",SmtRes!BV146:'SmtRes'!BV154)</f>
        <v>7.0799999999999992</v>
      </c>
      <c r="CX148">
        <f t="shared" si="80"/>
        <v>0</v>
      </c>
      <c r="CY148">
        <f t="shared" si="81"/>
        <v>50363.670699999995</v>
      </c>
      <c r="CZ148">
        <f t="shared" si="82"/>
        <v>26479.8681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1013</v>
      </c>
      <c r="DV148" t="s">
        <v>97</v>
      </c>
      <c r="DW148" t="s">
        <v>97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64850885</v>
      </c>
      <c r="EF148">
        <v>3</v>
      </c>
      <c r="EG148" t="s">
        <v>102</v>
      </c>
      <c r="EH148">
        <v>0</v>
      </c>
      <c r="EI148" t="s">
        <v>3</v>
      </c>
      <c r="EJ148">
        <v>2</v>
      </c>
      <c r="EK148">
        <v>108001</v>
      </c>
      <c r="EL148" t="s">
        <v>103</v>
      </c>
      <c r="EM148" t="s">
        <v>104</v>
      </c>
      <c r="EO148" t="s">
        <v>3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8.32</v>
      </c>
      <c r="EX148">
        <v>7.08</v>
      </c>
      <c r="EY148">
        <v>0</v>
      </c>
      <c r="FQ148">
        <v>0</v>
      </c>
      <c r="FR148">
        <f t="shared" si="83"/>
        <v>0</v>
      </c>
      <c r="FS148">
        <v>0</v>
      </c>
      <c r="FX148">
        <v>97</v>
      </c>
      <c r="FY148">
        <v>51</v>
      </c>
      <c r="GA148" t="s">
        <v>3</v>
      </c>
      <c r="GD148">
        <v>1</v>
      </c>
      <c r="GF148">
        <v>-807151551</v>
      </c>
      <c r="GG148">
        <v>2</v>
      </c>
      <c r="GH148">
        <v>1</v>
      </c>
      <c r="GI148">
        <v>-2</v>
      </c>
      <c r="GJ148">
        <v>0</v>
      </c>
      <c r="GK148">
        <v>0</v>
      </c>
      <c r="GL148">
        <f t="shared" si="84"/>
        <v>0</v>
      </c>
      <c r="GM148">
        <f t="shared" si="85"/>
        <v>214054.63</v>
      </c>
      <c r="GN148">
        <f t="shared" si="86"/>
        <v>0</v>
      </c>
      <c r="GO148">
        <f t="shared" si="87"/>
        <v>214054.63</v>
      </c>
      <c r="GP148">
        <f t="shared" si="88"/>
        <v>0</v>
      </c>
      <c r="GR148">
        <v>0</v>
      </c>
      <c r="GS148">
        <v>0</v>
      </c>
      <c r="GT148">
        <v>0</v>
      </c>
      <c r="GU148" t="s">
        <v>3</v>
      </c>
      <c r="GV148">
        <f t="shared" si="89"/>
        <v>0</v>
      </c>
      <c r="GW148">
        <v>1</v>
      </c>
      <c r="GX148">
        <f t="shared" si="90"/>
        <v>0</v>
      </c>
      <c r="HA148">
        <v>0</v>
      </c>
      <c r="HB148">
        <v>0</v>
      </c>
      <c r="HC148">
        <f t="shared" si="91"/>
        <v>0</v>
      </c>
      <c r="HE148" t="s">
        <v>3</v>
      </c>
      <c r="HF148" t="s">
        <v>3</v>
      </c>
      <c r="HM148" t="s">
        <v>3</v>
      </c>
      <c r="HN148" t="s">
        <v>106</v>
      </c>
      <c r="HO148" t="s">
        <v>107</v>
      </c>
      <c r="HP148" t="s">
        <v>103</v>
      </c>
      <c r="HQ148" t="s">
        <v>103</v>
      </c>
      <c r="IK148">
        <v>0</v>
      </c>
    </row>
    <row r="149" spans="1:245" x14ac:dyDescent="0.2">
      <c r="A149">
        <v>17</v>
      </c>
      <c r="B149">
        <v>1</v>
      </c>
      <c r="C149">
        <f>ROW(SmtRes!A161)</f>
        <v>161</v>
      </c>
      <c r="D149">
        <f>ROW(EtalonRes!A164)</f>
        <v>164</v>
      </c>
      <c r="E149" t="s">
        <v>148</v>
      </c>
      <c r="F149" t="s">
        <v>130</v>
      </c>
      <c r="G149" t="s">
        <v>149</v>
      </c>
      <c r="H149" t="s">
        <v>132</v>
      </c>
      <c r="I149">
        <f>ROUND(9/10,7)</f>
        <v>0.9</v>
      </c>
      <c r="J149">
        <v>0</v>
      </c>
      <c r="K149">
        <f>ROUND(9/10,7)</f>
        <v>0.9</v>
      </c>
      <c r="O149">
        <f t="shared" si="71"/>
        <v>7795.72</v>
      </c>
      <c r="P149">
        <f>SUMIF(SmtRes!AQ155:'SmtRes'!AQ161,"=1",SmtRes!DF155:'SmtRes'!DF161)</f>
        <v>2517.65</v>
      </c>
      <c r="Q149">
        <f>SUMIF(SmtRes!AQ155:'SmtRes'!AQ161,"=1",SmtRes!DG155:'SmtRes'!DG161)</f>
        <v>553.23</v>
      </c>
      <c r="R149">
        <f>SUMIF(SmtRes!AQ155:'SmtRes'!AQ161,"=1",SmtRes!DH155:'SmtRes'!DH161)</f>
        <v>279.32</v>
      </c>
      <c r="S149">
        <f>SUMIF(SmtRes!AQ155:'SmtRes'!AQ161,"=1",SmtRes!DI155:'SmtRes'!DI161)</f>
        <v>4445.5200000000004</v>
      </c>
      <c r="T149">
        <f t="shared" si="72"/>
        <v>0</v>
      </c>
      <c r="U149">
        <f>SUMIF(SmtRes!AQ155:'SmtRes'!AQ161,"=1",SmtRes!CV155:'SmtRes'!CV161)</f>
        <v>9.27</v>
      </c>
      <c r="V149">
        <f>SUMIF(SmtRes!AQ155:'SmtRes'!AQ161,"=1",SmtRes!CW155:'SmtRes'!CW161)</f>
        <v>0.48599999999999999</v>
      </c>
      <c r="W149">
        <f t="shared" si="73"/>
        <v>0</v>
      </c>
      <c r="X149">
        <f t="shared" si="74"/>
        <v>4583.09</v>
      </c>
      <c r="Y149">
        <f t="shared" si="74"/>
        <v>2409.67</v>
      </c>
      <c r="AA149">
        <v>65175792</v>
      </c>
      <c r="AB149">
        <f t="shared" si="75"/>
        <v>7826.8684999999996</v>
      </c>
      <c r="AC149">
        <f>ROUND((SUM(SmtRes!BQ155:'SmtRes'!BQ161)),6)</f>
        <v>2299.7975999999999</v>
      </c>
      <c r="AD149">
        <f>ROUND((((SUM(SmtRes!BR155:'SmtRes'!BR161))-(SUM(SmtRes!BS155:'SmtRes'!BS161)))+AE149),6)</f>
        <v>587.60289999999998</v>
      </c>
      <c r="AE149">
        <f>ROUND((SUM(SmtRes!BS155:'SmtRes'!BS161)),6)</f>
        <v>310.3623</v>
      </c>
      <c r="AF149">
        <f>ROUND((SUM(SmtRes!BT155:'SmtRes'!BT161)),6)</f>
        <v>4939.4679999999998</v>
      </c>
      <c r="AG149">
        <f t="shared" si="76"/>
        <v>0</v>
      </c>
      <c r="AH149">
        <f>(SUM(SmtRes!BU155:'SmtRes'!BU161))</f>
        <v>10.3</v>
      </c>
      <c r="AI149">
        <f>(SUM(SmtRes!BV155:'SmtRes'!BV161))</f>
        <v>0.54</v>
      </c>
      <c r="AJ149">
        <f t="shared" si="77"/>
        <v>0</v>
      </c>
      <c r="AK149">
        <v>8137.2308000000003</v>
      </c>
      <c r="AL149">
        <v>2299.7975999999999</v>
      </c>
      <c r="AM149">
        <v>587.60290000000009</v>
      </c>
      <c r="AN149">
        <v>310.36230000000006</v>
      </c>
      <c r="AO149">
        <v>4939.4680000000008</v>
      </c>
      <c r="AP149">
        <v>0</v>
      </c>
      <c r="AQ149">
        <v>10.3</v>
      </c>
      <c r="AR149">
        <v>0.54</v>
      </c>
      <c r="AS149">
        <v>0</v>
      </c>
      <c r="AT149">
        <v>97</v>
      </c>
      <c r="AU149">
        <v>51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2</v>
      </c>
      <c r="BJ149" t="s">
        <v>133</v>
      </c>
      <c r="BM149">
        <v>108001</v>
      </c>
      <c r="BN149">
        <v>0</v>
      </c>
      <c r="BO149" t="s">
        <v>3</v>
      </c>
      <c r="BP149">
        <v>0</v>
      </c>
      <c r="BQ149">
        <v>3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97</v>
      </c>
      <c r="CA149">
        <v>51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78"/>
        <v>7795.72</v>
      </c>
      <c r="CQ149">
        <f>SUMIF(SmtRes!AQ155:'SmtRes'!AQ161,"=1",SmtRes!AA155:'SmtRes'!AA161)</f>
        <v>1269.07</v>
      </c>
      <c r="CR149">
        <f>SUMIF(SmtRes!AQ155:'SmtRes'!AQ161,"=1",SmtRes!AB155:'SmtRes'!AB161)</f>
        <v>2155.7900000000004</v>
      </c>
      <c r="CS149">
        <f>SUMIF(SmtRes!AQ155:'SmtRes'!AQ161,"=1",SmtRes!AC155:'SmtRes'!AC161)</f>
        <v>1149.49</v>
      </c>
      <c r="CT149">
        <f>SUMIF(SmtRes!AQ155:'SmtRes'!AQ161,"=1",SmtRes!AD155:'SmtRes'!AD161)</f>
        <v>479.56</v>
      </c>
      <c r="CU149">
        <f t="shared" si="79"/>
        <v>0</v>
      </c>
      <c r="CV149">
        <f>SUMIF(SmtRes!AQ155:'SmtRes'!AQ161,"=1",SmtRes!BU155:'SmtRes'!BU161)</f>
        <v>10.3</v>
      </c>
      <c r="CW149">
        <f>SUMIF(SmtRes!AQ155:'SmtRes'!AQ161,"=1",SmtRes!BV155:'SmtRes'!BV161)</f>
        <v>0.54</v>
      </c>
      <c r="CX149">
        <f t="shared" si="80"/>
        <v>0</v>
      </c>
      <c r="CY149">
        <f t="shared" si="81"/>
        <v>4583.0948000000008</v>
      </c>
      <c r="CZ149">
        <f t="shared" si="82"/>
        <v>2409.6684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132</v>
      </c>
      <c r="DW149" t="s">
        <v>132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64850885</v>
      </c>
      <c r="EF149">
        <v>3</v>
      </c>
      <c r="EG149" t="s">
        <v>102</v>
      </c>
      <c r="EH149">
        <v>0</v>
      </c>
      <c r="EI149" t="s">
        <v>3</v>
      </c>
      <c r="EJ149">
        <v>2</v>
      </c>
      <c r="EK149">
        <v>108001</v>
      </c>
      <c r="EL149" t="s">
        <v>103</v>
      </c>
      <c r="EM149" t="s">
        <v>104</v>
      </c>
      <c r="EO149" t="s">
        <v>3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10.3</v>
      </c>
      <c r="EX149">
        <v>0.54</v>
      </c>
      <c r="EY149">
        <v>0</v>
      </c>
      <c r="FQ149">
        <v>0</v>
      </c>
      <c r="FR149">
        <f t="shared" si="83"/>
        <v>0</v>
      </c>
      <c r="FS149">
        <v>0</v>
      </c>
      <c r="FX149">
        <v>97</v>
      </c>
      <c r="FY149">
        <v>51</v>
      </c>
      <c r="GA149" t="s">
        <v>3</v>
      </c>
      <c r="GD149">
        <v>1</v>
      </c>
      <c r="GF149">
        <v>-205421169</v>
      </c>
      <c r="GG149">
        <v>2</v>
      </c>
      <c r="GH149">
        <v>1</v>
      </c>
      <c r="GI149">
        <v>-2</v>
      </c>
      <c r="GJ149">
        <v>0</v>
      </c>
      <c r="GK149">
        <v>0</v>
      </c>
      <c r="GL149">
        <f t="shared" si="84"/>
        <v>0</v>
      </c>
      <c r="GM149">
        <f t="shared" si="85"/>
        <v>14788.48</v>
      </c>
      <c r="GN149">
        <f t="shared" si="86"/>
        <v>0</v>
      </c>
      <c r="GO149">
        <f t="shared" si="87"/>
        <v>14788.48</v>
      </c>
      <c r="GP149">
        <f t="shared" si="88"/>
        <v>0</v>
      </c>
      <c r="GR149">
        <v>0</v>
      </c>
      <c r="GS149">
        <v>0</v>
      </c>
      <c r="GT149">
        <v>0</v>
      </c>
      <c r="GU149" t="s">
        <v>3</v>
      </c>
      <c r="GV149">
        <f t="shared" si="89"/>
        <v>0</v>
      </c>
      <c r="GW149">
        <v>1</v>
      </c>
      <c r="GX149">
        <f t="shared" si="90"/>
        <v>0</v>
      </c>
      <c r="HA149">
        <v>0</v>
      </c>
      <c r="HB149">
        <v>0</v>
      </c>
      <c r="HC149">
        <f t="shared" si="91"/>
        <v>0</v>
      </c>
      <c r="HE149" t="s">
        <v>3</v>
      </c>
      <c r="HF149" t="s">
        <v>3</v>
      </c>
      <c r="HM149" t="s">
        <v>3</v>
      </c>
      <c r="HN149" t="s">
        <v>106</v>
      </c>
      <c r="HO149" t="s">
        <v>107</v>
      </c>
      <c r="HP149" t="s">
        <v>103</v>
      </c>
      <c r="HQ149" t="s">
        <v>103</v>
      </c>
      <c r="IK149">
        <v>0</v>
      </c>
    </row>
    <row r="150" spans="1:245" x14ac:dyDescent="0.2">
      <c r="A150">
        <v>17</v>
      </c>
      <c r="B150">
        <v>1</v>
      </c>
      <c r="C150">
        <f>ROW(SmtRes!A170)</f>
        <v>170</v>
      </c>
      <c r="D150">
        <f>ROW(EtalonRes!A173)</f>
        <v>173</v>
      </c>
      <c r="E150" t="s">
        <v>150</v>
      </c>
      <c r="F150" t="s">
        <v>135</v>
      </c>
      <c r="G150" t="s">
        <v>151</v>
      </c>
      <c r="H150" t="s">
        <v>137</v>
      </c>
      <c r="I150">
        <f>ROUND(24/100,7)</f>
        <v>0.24</v>
      </c>
      <c r="J150">
        <v>0</v>
      </c>
      <c r="K150">
        <f>ROUND(24/100,7)</f>
        <v>0.24</v>
      </c>
      <c r="O150">
        <f t="shared" si="71"/>
        <v>3052.34</v>
      </c>
      <c r="P150">
        <f>SUMIF(SmtRes!AQ162:'SmtRes'!AQ170,"=1",SmtRes!DF162:'SmtRes'!DF170)</f>
        <v>723.77</v>
      </c>
      <c r="Q150">
        <f>SUMIF(SmtRes!AQ162:'SmtRes'!AQ170,"=1",SmtRes!DG162:'SmtRes'!DG170)</f>
        <v>135.87</v>
      </c>
      <c r="R150">
        <f>SUMIF(SmtRes!AQ162:'SmtRes'!AQ170,"=1",SmtRes!DH162:'SmtRes'!DH170)</f>
        <v>63.449999999999996</v>
      </c>
      <c r="S150">
        <f>SUMIF(SmtRes!AQ162:'SmtRes'!AQ170,"=1",SmtRes!DI162:'SmtRes'!DI170)</f>
        <v>2129.25</v>
      </c>
      <c r="T150">
        <f t="shared" si="72"/>
        <v>0</v>
      </c>
      <c r="U150">
        <f>SUMIF(SmtRes!AQ162:'SmtRes'!AQ170,"=1",SmtRes!CV162:'SmtRes'!CV170)</f>
        <v>4.4400000000000004</v>
      </c>
      <c r="V150">
        <f>SUMIF(SmtRes!AQ162:'SmtRes'!AQ170,"=1",SmtRes!CW162:'SmtRes'!CW170)</f>
        <v>0.1104</v>
      </c>
      <c r="W150">
        <f t="shared" si="73"/>
        <v>0</v>
      </c>
      <c r="X150">
        <f t="shared" si="74"/>
        <v>2126.92</v>
      </c>
      <c r="Y150">
        <f t="shared" si="74"/>
        <v>1118.28</v>
      </c>
      <c r="AA150">
        <v>65175792</v>
      </c>
      <c r="AB150">
        <f t="shared" si="75"/>
        <v>11998.3163</v>
      </c>
      <c r="AC150">
        <f>ROUND((SUM(SmtRes!BQ162:'SmtRes'!BQ170)),6)</f>
        <v>2583.433</v>
      </c>
      <c r="AD150">
        <f>ROUND((((SUM(SmtRes!BR162:'SmtRes'!BR170))-(SUM(SmtRes!BS162:'SmtRes'!BS170)))+AE150),6)</f>
        <v>543.02329999999995</v>
      </c>
      <c r="AE150">
        <f>ROUND((SUM(SmtRes!BS162:'SmtRes'!BS170)),6)</f>
        <v>264.3827</v>
      </c>
      <c r="AF150">
        <f>ROUND((SUM(SmtRes!BT162:'SmtRes'!BT170)),6)</f>
        <v>8871.86</v>
      </c>
      <c r="AG150">
        <f t="shared" si="76"/>
        <v>0</v>
      </c>
      <c r="AH150">
        <f>(SUM(SmtRes!BU162:'SmtRes'!BU170))</f>
        <v>18.5</v>
      </c>
      <c r="AI150">
        <f>(SUM(SmtRes!BV162:'SmtRes'!BV170))</f>
        <v>0.46</v>
      </c>
      <c r="AJ150">
        <f t="shared" si="77"/>
        <v>0</v>
      </c>
      <c r="AK150">
        <v>12262.699000000001</v>
      </c>
      <c r="AL150">
        <v>2583.433</v>
      </c>
      <c r="AM150">
        <v>543.02330000000006</v>
      </c>
      <c r="AN150">
        <v>264.3827</v>
      </c>
      <c r="AO150">
        <v>8871.86</v>
      </c>
      <c r="AP150">
        <v>0</v>
      </c>
      <c r="AQ150">
        <v>18.5</v>
      </c>
      <c r="AR150">
        <v>0.46</v>
      </c>
      <c r="AS150">
        <v>0</v>
      </c>
      <c r="AT150">
        <v>97</v>
      </c>
      <c r="AU150">
        <v>51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2</v>
      </c>
      <c r="BJ150" t="s">
        <v>138</v>
      </c>
      <c r="BM150">
        <v>108001</v>
      </c>
      <c r="BN150">
        <v>0</v>
      </c>
      <c r="BO150" t="s">
        <v>3</v>
      </c>
      <c r="BP150">
        <v>0</v>
      </c>
      <c r="BQ150">
        <v>3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97</v>
      </c>
      <c r="CA150">
        <v>51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78"/>
        <v>3052.3399999999997</v>
      </c>
      <c r="CQ150">
        <f>SUMIF(SmtRes!AQ162:'SmtRes'!AQ170,"=1",SmtRes!AA162:'SmtRes'!AA170)</f>
        <v>62442.159999999996</v>
      </c>
      <c r="CR150">
        <f>SUMIF(SmtRes!AQ162:'SmtRes'!AQ170,"=1",SmtRes!AB162:'SmtRes'!AB170)</f>
        <v>2155.7900000000004</v>
      </c>
      <c r="CS150">
        <f>SUMIF(SmtRes!AQ162:'SmtRes'!AQ170,"=1",SmtRes!AC162:'SmtRes'!AC170)</f>
        <v>1149.49</v>
      </c>
      <c r="CT150">
        <f>SUMIF(SmtRes!AQ162:'SmtRes'!AQ170,"=1",SmtRes!AD162:'SmtRes'!AD170)</f>
        <v>479.56</v>
      </c>
      <c r="CU150">
        <f t="shared" si="79"/>
        <v>0</v>
      </c>
      <c r="CV150">
        <f>SUMIF(SmtRes!AQ162:'SmtRes'!AQ170,"=1",SmtRes!BU162:'SmtRes'!BU170)</f>
        <v>18.5</v>
      </c>
      <c r="CW150">
        <f>SUMIF(SmtRes!AQ162:'SmtRes'!AQ170,"=1",SmtRes!BV162:'SmtRes'!BV170)</f>
        <v>0.46</v>
      </c>
      <c r="CX150">
        <f t="shared" si="80"/>
        <v>0</v>
      </c>
      <c r="CY150">
        <f t="shared" si="81"/>
        <v>2126.9189999999999</v>
      </c>
      <c r="CZ150">
        <f t="shared" si="82"/>
        <v>1118.277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1003</v>
      </c>
      <c r="DV150" t="s">
        <v>137</v>
      </c>
      <c r="DW150" t="s">
        <v>137</v>
      </c>
      <c r="DX150">
        <v>100</v>
      </c>
      <c r="DZ150" t="s">
        <v>3</v>
      </c>
      <c r="EA150" t="s">
        <v>3</v>
      </c>
      <c r="EB150" t="s">
        <v>3</v>
      </c>
      <c r="EC150" t="s">
        <v>3</v>
      </c>
      <c r="EE150">
        <v>64850885</v>
      </c>
      <c r="EF150">
        <v>3</v>
      </c>
      <c r="EG150" t="s">
        <v>102</v>
      </c>
      <c r="EH150">
        <v>0</v>
      </c>
      <c r="EI150" t="s">
        <v>3</v>
      </c>
      <c r="EJ150">
        <v>2</v>
      </c>
      <c r="EK150">
        <v>108001</v>
      </c>
      <c r="EL150" t="s">
        <v>103</v>
      </c>
      <c r="EM150" t="s">
        <v>104</v>
      </c>
      <c r="EO150" t="s">
        <v>3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18.5</v>
      </c>
      <c r="EX150">
        <v>0.46</v>
      </c>
      <c r="EY150">
        <v>0</v>
      </c>
      <c r="FQ150">
        <v>0</v>
      </c>
      <c r="FR150">
        <f t="shared" si="83"/>
        <v>0</v>
      </c>
      <c r="FS150">
        <v>0</v>
      </c>
      <c r="FX150">
        <v>97</v>
      </c>
      <c r="FY150">
        <v>51</v>
      </c>
      <c r="GA150" t="s">
        <v>3</v>
      </c>
      <c r="GD150">
        <v>1</v>
      </c>
      <c r="GF150">
        <v>-736549301</v>
      </c>
      <c r="GG150">
        <v>2</v>
      </c>
      <c r="GH150">
        <v>1</v>
      </c>
      <c r="GI150">
        <v>-2</v>
      </c>
      <c r="GJ150">
        <v>0</v>
      </c>
      <c r="GK150">
        <v>0</v>
      </c>
      <c r="GL150">
        <f t="shared" si="84"/>
        <v>0</v>
      </c>
      <c r="GM150">
        <f t="shared" si="85"/>
        <v>6297.54</v>
      </c>
      <c r="GN150">
        <f t="shared" si="86"/>
        <v>0</v>
      </c>
      <c r="GO150">
        <f t="shared" si="87"/>
        <v>6297.54</v>
      </c>
      <c r="GP150">
        <f t="shared" si="88"/>
        <v>0</v>
      </c>
      <c r="GR150">
        <v>0</v>
      </c>
      <c r="GS150">
        <v>0</v>
      </c>
      <c r="GT150">
        <v>0</v>
      </c>
      <c r="GU150" t="s">
        <v>3</v>
      </c>
      <c r="GV150">
        <f t="shared" si="89"/>
        <v>0</v>
      </c>
      <c r="GW150">
        <v>1</v>
      </c>
      <c r="GX150">
        <f t="shared" si="90"/>
        <v>0</v>
      </c>
      <c r="HA150">
        <v>0</v>
      </c>
      <c r="HB150">
        <v>0</v>
      </c>
      <c r="HC150">
        <f t="shared" si="91"/>
        <v>0</v>
      </c>
      <c r="HE150" t="s">
        <v>3</v>
      </c>
      <c r="HF150" t="s">
        <v>3</v>
      </c>
      <c r="HM150" t="s">
        <v>3</v>
      </c>
      <c r="HN150" t="s">
        <v>106</v>
      </c>
      <c r="HO150" t="s">
        <v>107</v>
      </c>
      <c r="HP150" t="s">
        <v>103</v>
      </c>
      <c r="HQ150" t="s">
        <v>103</v>
      </c>
      <c r="IK150">
        <v>0</v>
      </c>
    </row>
    <row r="152" spans="1:245" x14ac:dyDescent="0.2">
      <c r="A152" s="2">
        <v>51</v>
      </c>
      <c r="B152" s="2">
        <f>B139</f>
        <v>1</v>
      </c>
      <c r="C152" s="2">
        <f>A139</f>
        <v>4</v>
      </c>
      <c r="D152" s="2">
        <f>ROW(A139)</f>
        <v>139</v>
      </c>
      <c r="E152" s="2"/>
      <c r="F152" s="2" t="str">
        <f>IF(F139&lt;&gt;"",F139,"")</f>
        <v>Новый раздел</v>
      </c>
      <c r="G152" s="2" t="str">
        <f>IF(G139&lt;&gt;"",G139,"")</f>
        <v>Монтажные работы</v>
      </c>
      <c r="H152" s="2">
        <v>0</v>
      </c>
      <c r="I152" s="2"/>
      <c r="J152" s="2"/>
      <c r="K152" s="2"/>
      <c r="L152" s="2"/>
      <c r="M152" s="2"/>
      <c r="N152" s="2"/>
      <c r="O152" s="2">
        <f t="shared" ref="O152:T152" si="92">ROUND(AB152,2)</f>
        <v>509536.01</v>
      </c>
      <c r="P152" s="2">
        <f t="shared" si="92"/>
        <v>101328.13</v>
      </c>
      <c r="Q152" s="2">
        <f t="shared" si="92"/>
        <v>135084.35</v>
      </c>
      <c r="R152" s="2">
        <f t="shared" si="92"/>
        <v>50522.17</v>
      </c>
      <c r="S152" s="2">
        <f t="shared" si="92"/>
        <v>222601.36</v>
      </c>
      <c r="T152" s="2">
        <f t="shared" si="92"/>
        <v>0</v>
      </c>
      <c r="U152" s="2">
        <f>AH152</f>
        <v>451.27</v>
      </c>
      <c r="V152" s="2">
        <f>AI152</f>
        <v>81.886400000000009</v>
      </c>
      <c r="W152" s="2">
        <f>ROUND(AJ152,2)</f>
        <v>0</v>
      </c>
      <c r="X152" s="2">
        <f>ROUND(AK152,2)</f>
        <v>264929.81</v>
      </c>
      <c r="Y152" s="2">
        <f>ROUND(AL152,2)</f>
        <v>139293</v>
      </c>
      <c r="Z152" s="2"/>
      <c r="AA152" s="2"/>
      <c r="AB152" s="2">
        <f>ROUND(SUMIF(AA143:AA150,"=65175792",O143:O150),2)</f>
        <v>509536.01</v>
      </c>
      <c r="AC152" s="2">
        <f>ROUND(SUMIF(AA143:AA150,"=65175792",P143:P150),2)</f>
        <v>101328.13</v>
      </c>
      <c r="AD152" s="2">
        <f>ROUND(SUMIF(AA143:AA150,"=65175792",Q143:Q150),2)</f>
        <v>135084.35</v>
      </c>
      <c r="AE152" s="2">
        <f>ROUND(SUMIF(AA143:AA150,"=65175792",R143:R150),2)</f>
        <v>50522.17</v>
      </c>
      <c r="AF152" s="2">
        <f>ROUND(SUMIF(AA143:AA150,"=65175792",S143:S150),2)</f>
        <v>222601.36</v>
      </c>
      <c r="AG152" s="2">
        <f>ROUND(SUMIF(AA143:AA150,"=65175792",T143:T150),2)</f>
        <v>0</v>
      </c>
      <c r="AH152" s="2">
        <f>SUMIF(AA143:AA150,"=65175792",U143:U150)</f>
        <v>451.27</v>
      </c>
      <c r="AI152" s="2">
        <f>SUMIF(AA143:AA150,"=65175792",V143:V150)</f>
        <v>81.886400000000009</v>
      </c>
      <c r="AJ152" s="2">
        <f>ROUND(SUMIF(AA143:AA150,"=65175792",W143:W150),2)</f>
        <v>0</v>
      </c>
      <c r="AK152" s="2">
        <f>ROUND(SUMIF(AA143:AA150,"=65175792",X143:X150),2)</f>
        <v>264929.81</v>
      </c>
      <c r="AL152" s="2">
        <f>ROUND(SUMIF(AA143:AA150,"=65175792",Y143:Y150),2)</f>
        <v>139293</v>
      </c>
      <c r="AM152" s="2"/>
      <c r="AN152" s="2"/>
      <c r="AO152" s="2">
        <f t="shared" ref="AO152:BD152" si="93">ROUND(BX152,2)</f>
        <v>0</v>
      </c>
      <c r="AP152" s="2">
        <f t="shared" si="93"/>
        <v>0</v>
      </c>
      <c r="AQ152" s="2">
        <f t="shared" si="93"/>
        <v>0</v>
      </c>
      <c r="AR152" s="2">
        <f t="shared" si="93"/>
        <v>913758.82</v>
      </c>
      <c r="AS152" s="2">
        <f t="shared" si="93"/>
        <v>0</v>
      </c>
      <c r="AT152" s="2">
        <f t="shared" si="93"/>
        <v>913758.82</v>
      </c>
      <c r="AU152" s="2">
        <f t="shared" si="93"/>
        <v>0</v>
      </c>
      <c r="AV152" s="2">
        <f t="shared" si="93"/>
        <v>101328.13</v>
      </c>
      <c r="AW152" s="2">
        <f t="shared" si="93"/>
        <v>101328.13</v>
      </c>
      <c r="AX152" s="2">
        <f t="shared" si="93"/>
        <v>0</v>
      </c>
      <c r="AY152" s="2">
        <f t="shared" si="93"/>
        <v>101328.13</v>
      </c>
      <c r="AZ152" s="2">
        <f t="shared" si="93"/>
        <v>0</v>
      </c>
      <c r="BA152" s="2">
        <f t="shared" si="93"/>
        <v>0</v>
      </c>
      <c r="BB152" s="2">
        <f t="shared" si="93"/>
        <v>0</v>
      </c>
      <c r="BC152" s="2">
        <f t="shared" si="93"/>
        <v>0</v>
      </c>
      <c r="BD152" s="2">
        <f t="shared" si="93"/>
        <v>0</v>
      </c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>
        <f>ROUND(SUMIF(AA143:AA150,"=65175792",FQ143:FQ150),2)</f>
        <v>0</v>
      </c>
      <c r="BY152" s="2">
        <f>ROUND(SUMIF(AA143:AA150,"=65175792",FR143:FR150),2)</f>
        <v>0</v>
      </c>
      <c r="BZ152" s="2">
        <f>ROUND(SUMIF(AA143:AA150,"=65175792",GL143:GL150),2)</f>
        <v>0</v>
      </c>
      <c r="CA152" s="2">
        <f>ROUND(SUMIF(AA143:AA150,"=65175792",GM143:GM150),2)</f>
        <v>913758.82</v>
      </c>
      <c r="CB152" s="2">
        <f>ROUND(SUMIF(AA143:AA150,"=65175792",GN143:GN150),2)</f>
        <v>0</v>
      </c>
      <c r="CC152" s="2">
        <f>ROUND(SUMIF(AA143:AA150,"=65175792",GO143:GO150),2)</f>
        <v>913758.82</v>
      </c>
      <c r="CD152" s="2">
        <f>ROUND(SUMIF(AA143:AA150,"=65175792",GP143:GP150),2)</f>
        <v>0</v>
      </c>
      <c r="CE152" s="2">
        <f>AC152-BX152</f>
        <v>101328.13</v>
      </c>
      <c r="CF152" s="2">
        <f>AC152-BY152</f>
        <v>101328.13</v>
      </c>
      <c r="CG152" s="2">
        <f>BX152-BZ152</f>
        <v>0</v>
      </c>
      <c r="CH152" s="2">
        <f>AC152-BX152-BY152+BZ152</f>
        <v>101328.13</v>
      </c>
      <c r="CI152" s="2">
        <f>BY152-BZ152</f>
        <v>0</v>
      </c>
      <c r="CJ152" s="2">
        <f>ROUND(SUMIF(AA143:AA150,"=65175792",GX143:GX150),2)</f>
        <v>0</v>
      </c>
      <c r="CK152" s="2">
        <f>ROUND(SUMIF(AA143:AA150,"=65175792",GY143:GY150),2)</f>
        <v>0</v>
      </c>
      <c r="CL152" s="2">
        <f>ROUND(SUMIF(AA143:AA150,"=65175792",GZ143:GZ150),2)</f>
        <v>0</v>
      </c>
      <c r="CM152" s="2">
        <f>ROUND(SUMIF(AA143:AA150,"=65175792",HD143:HD150),2)</f>
        <v>0</v>
      </c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>
        <v>0</v>
      </c>
    </row>
    <row r="154" spans="1:245" x14ac:dyDescent="0.2">
      <c r="A154" s="4">
        <v>50</v>
      </c>
      <c r="B154" s="4">
        <v>0</v>
      </c>
      <c r="C154" s="4">
        <v>0</v>
      </c>
      <c r="D154" s="4">
        <v>1</v>
      </c>
      <c r="E154" s="4">
        <v>201</v>
      </c>
      <c r="F154" s="4">
        <f>ROUND(Source!O152,O154)</f>
        <v>509536.01</v>
      </c>
      <c r="G154" s="4" t="s">
        <v>17</v>
      </c>
      <c r="H154" s="4" t="s">
        <v>18</v>
      </c>
      <c r="I154" s="4"/>
      <c r="J154" s="4"/>
      <c r="K154" s="4">
        <v>201</v>
      </c>
      <c r="L154" s="4">
        <v>1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472643.65</v>
      </c>
      <c r="X154" s="4">
        <v>1</v>
      </c>
      <c r="Y154" s="4">
        <v>472643.65</v>
      </c>
      <c r="Z154" s="4"/>
      <c r="AA154" s="4"/>
      <c r="AB154" s="4"/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202</v>
      </c>
      <c r="F155" s="4">
        <f>ROUND(Source!P152,O155)</f>
        <v>101328.13</v>
      </c>
      <c r="G155" s="4" t="s">
        <v>19</v>
      </c>
      <c r="H155" s="4" t="s">
        <v>20</v>
      </c>
      <c r="I155" s="4"/>
      <c r="J155" s="4"/>
      <c r="K155" s="4">
        <v>202</v>
      </c>
      <c r="L155" s="4">
        <v>2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91949.34</v>
      </c>
      <c r="X155" s="4">
        <v>1</v>
      </c>
      <c r="Y155" s="4">
        <v>91949.34</v>
      </c>
      <c r="Z155" s="4"/>
      <c r="AA155" s="4"/>
      <c r="AB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222</v>
      </c>
      <c r="F156" s="4">
        <f>ROUND(Source!AO152,O156)</f>
        <v>0</v>
      </c>
      <c r="G156" s="4" t="s">
        <v>21</v>
      </c>
      <c r="H156" s="4" t="s">
        <v>22</v>
      </c>
      <c r="I156" s="4"/>
      <c r="J156" s="4"/>
      <c r="K156" s="4">
        <v>222</v>
      </c>
      <c r="L156" s="4">
        <v>3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225</v>
      </c>
      <c r="F157" s="4">
        <f>ROUND(Source!AV152,O157)</f>
        <v>101328.13</v>
      </c>
      <c r="G157" s="4" t="s">
        <v>23</v>
      </c>
      <c r="H157" s="4" t="s">
        <v>24</v>
      </c>
      <c r="I157" s="4"/>
      <c r="J157" s="4"/>
      <c r="K157" s="4">
        <v>225</v>
      </c>
      <c r="L157" s="4">
        <v>4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91949.34</v>
      </c>
      <c r="X157" s="4">
        <v>1</v>
      </c>
      <c r="Y157" s="4">
        <v>91949.34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226</v>
      </c>
      <c r="F158" s="4">
        <f>ROUND(Source!AW152,O158)</f>
        <v>101328.13</v>
      </c>
      <c r="G158" s="4" t="s">
        <v>25</v>
      </c>
      <c r="H158" s="4" t="s">
        <v>26</v>
      </c>
      <c r="I158" s="4"/>
      <c r="J158" s="4"/>
      <c r="K158" s="4">
        <v>226</v>
      </c>
      <c r="L158" s="4">
        <v>5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91949.34</v>
      </c>
      <c r="X158" s="4">
        <v>1</v>
      </c>
      <c r="Y158" s="4">
        <v>91949.34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227</v>
      </c>
      <c r="F159" s="4">
        <f>ROUND(Source!AX152,O159)</f>
        <v>0</v>
      </c>
      <c r="G159" s="4" t="s">
        <v>27</v>
      </c>
      <c r="H159" s="4" t="s">
        <v>28</v>
      </c>
      <c r="I159" s="4"/>
      <c r="J159" s="4"/>
      <c r="K159" s="4">
        <v>227</v>
      </c>
      <c r="L159" s="4">
        <v>6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228</v>
      </c>
      <c r="F160" s="4">
        <f>ROUND(Source!AY152,O160)</f>
        <v>101328.13</v>
      </c>
      <c r="G160" s="4" t="s">
        <v>29</v>
      </c>
      <c r="H160" s="4" t="s">
        <v>30</v>
      </c>
      <c r="I160" s="4"/>
      <c r="J160" s="4"/>
      <c r="K160" s="4">
        <v>228</v>
      </c>
      <c r="L160" s="4">
        <v>7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91949.34</v>
      </c>
      <c r="X160" s="4">
        <v>1</v>
      </c>
      <c r="Y160" s="4">
        <v>91949.34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216</v>
      </c>
      <c r="F161" s="4">
        <f>ROUND(Source!AP152,O161)</f>
        <v>0</v>
      </c>
      <c r="G161" s="4" t="s">
        <v>31</v>
      </c>
      <c r="H161" s="4" t="s">
        <v>32</v>
      </c>
      <c r="I161" s="4"/>
      <c r="J161" s="4"/>
      <c r="K161" s="4">
        <v>216</v>
      </c>
      <c r="L161" s="4">
        <v>8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223</v>
      </c>
      <c r="F162" s="4">
        <f>ROUND(Source!AQ152,O162)</f>
        <v>0</v>
      </c>
      <c r="G162" s="4" t="s">
        <v>33</v>
      </c>
      <c r="H162" s="4" t="s">
        <v>34</v>
      </c>
      <c r="I162" s="4"/>
      <c r="J162" s="4"/>
      <c r="K162" s="4">
        <v>223</v>
      </c>
      <c r="L162" s="4">
        <v>9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229</v>
      </c>
      <c r="F163" s="4">
        <f>ROUND(Source!AZ152,O163)</f>
        <v>0</v>
      </c>
      <c r="G163" s="4" t="s">
        <v>35</v>
      </c>
      <c r="H163" s="4" t="s">
        <v>36</v>
      </c>
      <c r="I163" s="4"/>
      <c r="J163" s="4"/>
      <c r="K163" s="4">
        <v>229</v>
      </c>
      <c r="L163" s="4">
        <v>10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203</v>
      </c>
      <c r="F164" s="4">
        <f>ROUND(Source!Q152,O164)</f>
        <v>135084.35</v>
      </c>
      <c r="G164" s="4" t="s">
        <v>37</v>
      </c>
      <c r="H164" s="4" t="s">
        <v>38</v>
      </c>
      <c r="I164" s="4"/>
      <c r="J164" s="4"/>
      <c r="K164" s="4">
        <v>203</v>
      </c>
      <c r="L164" s="4">
        <v>11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129482.81999999999</v>
      </c>
      <c r="X164" s="4">
        <v>1</v>
      </c>
      <c r="Y164" s="4">
        <v>129482.81999999999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231</v>
      </c>
      <c r="F165" s="4">
        <f>ROUND(Source!BB152,O165)</f>
        <v>0</v>
      </c>
      <c r="G165" s="4" t="s">
        <v>39</v>
      </c>
      <c r="H165" s="4" t="s">
        <v>40</v>
      </c>
      <c r="I165" s="4"/>
      <c r="J165" s="4"/>
      <c r="K165" s="4">
        <v>231</v>
      </c>
      <c r="L165" s="4">
        <v>12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204</v>
      </c>
      <c r="F166" s="4">
        <f>ROUND(Source!R152,O166)</f>
        <v>50522.17</v>
      </c>
      <c r="G166" s="4" t="s">
        <v>41</v>
      </c>
      <c r="H166" s="4" t="s">
        <v>42</v>
      </c>
      <c r="I166" s="4"/>
      <c r="J166" s="4"/>
      <c r="K166" s="4">
        <v>204</v>
      </c>
      <c r="L166" s="4">
        <v>13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48071.14</v>
      </c>
      <c r="X166" s="4">
        <v>1</v>
      </c>
      <c r="Y166" s="4">
        <v>48071.14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205</v>
      </c>
      <c r="F167" s="4">
        <f>ROUND(Source!S152,O167)</f>
        <v>222601.36</v>
      </c>
      <c r="G167" s="4" t="s">
        <v>43</v>
      </c>
      <c r="H167" s="4" t="s">
        <v>44</v>
      </c>
      <c r="I167" s="4"/>
      <c r="J167" s="4"/>
      <c r="K167" s="4">
        <v>205</v>
      </c>
      <c r="L167" s="4">
        <v>14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203140.35</v>
      </c>
      <c r="X167" s="4">
        <v>1</v>
      </c>
      <c r="Y167" s="4">
        <v>203140.35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232</v>
      </c>
      <c r="F168" s="4">
        <f>ROUND(Source!BC152,O168)</f>
        <v>0</v>
      </c>
      <c r="G168" s="4" t="s">
        <v>45</v>
      </c>
      <c r="H168" s="4" t="s">
        <v>46</v>
      </c>
      <c r="I168" s="4"/>
      <c r="J168" s="4"/>
      <c r="K168" s="4">
        <v>232</v>
      </c>
      <c r="L168" s="4">
        <v>15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214</v>
      </c>
      <c r="F169" s="4">
        <f>ROUND(Source!AS152,O169)</f>
        <v>0</v>
      </c>
      <c r="G169" s="4" t="s">
        <v>47</v>
      </c>
      <c r="H169" s="4" t="s">
        <v>48</v>
      </c>
      <c r="I169" s="4"/>
      <c r="J169" s="4"/>
      <c r="K169" s="4">
        <v>214</v>
      </c>
      <c r="L169" s="4">
        <v>16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215</v>
      </c>
      <c r="F170" s="4">
        <f>ROUND(Source!AT152,O170)</f>
        <v>913758.82</v>
      </c>
      <c r="G170" s="4" t="s">
        <v>49</v>
      </c>
      <c r="H170" s="4" t="s">
        <v>50</v>
      </c>
      <c r="I170" s="4"/>
      <c r="J170" s="4"/>
      <c r="K170" s="4">
        <v>215</v>
      </c>
      <c r="L170" s="4">
        <v>17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844436.65</v>
      </c>
      <c r="X170" s="4">
        <v>1</v>
      </c>
      <c r="Y170" s="4">
        <v>844436.65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217</v>
      </c>
      <c r="F171" s="4">
        <f>ROUND(Source!AU152,O171)</f>
        <v>0</v>
      </c>
      <c r="G171" s="4" t="s">
        <v>51</v>
      </c>
      <c r="H171" s="4" t="s">
        <v>52</v>
      </c>
      <c r="I171" s="4"/>
      <c r="J171" s="4"/>
      <c r="K171" s="4">
        <v>217</v>
      </c>
      <c r="L171" s="4">
        <v>18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230</v>
      </c>
      <c r="F172" s="4">
        <f>ROUND(Source!BA152,O172)</f>
        <v>0</v>
      </c>
      <c r="G172" s="4" t="s">
        <v>53</v>
      </c>
      <c r="H172" s="4" t="s">
        <v>54</v>
      </c>
      <c r="I172" s="4"/>
      <c r="J172" s="4"/>
      <c r="K172" s="4">
        <v>230</v>
      </c>
      <c r="L172" s="4">
        <v>19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206</v>
      </c>
      <c r="F173" s="4">
        <f>ROUND(Source!T152,O173)</f>
        <v>0</v>
      </c>
      <c r="G173" s="4" t="s">
        <v>55</v>
      </c>
      <c r="H173" s="4" t="s">
        <v>56</v>
      </c>
      <c r="I173" s="4"/>
      <c r="J173" s="4"/>
      <c r="K173" s="4">
        <v>206</v>
      </c>
      <c r="L173" s="4">
        <v>20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207</v>
      </c>
      <c r="F174" s="4">
        <f>ROUND(Source!U152,O174)</f>
        <v>451.27</v>
      </c>
      <c r="G174" s="4" t="s">
        <v>57</v>
      </c>
      <c r="H174" s="4" t="s">
        <v>58</v>
      </c>
      <c r="I174" s="4"/>
      <c r="J174" s="4"/>
      <c r="K174" s="4">
        <v>207</v>
      </c>
      <c r="L174" s="4">
        <v>21</v>
      </c>
      <c r="M174" s="4">
        <v>3</v>
      </c>
      <c r="N174" s="4" t="s">
        <v>3</v>
      </c>
      <c r="O174" s="4">
        <v>7</v>
      </c>
      <c r="P174" s="4"/>
      <c r="Q174" s="4"/>
      <c r="R174" s="4"/>
      <c r="S174" s="4"/>
      <c r="T174" s="4"/>
      <c r="U174" s="4"/>
      <c r="V174" s="4"/>
      <c r="W174" s="4">
        <v>412.09</v>
      </c>
      <c r="X174" s="4">
        <v>1</v>
      </c>
      <c r="Y174" s="4">
        <v>412.09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208</v>
      </c>
      <c r="F175" s="4">
        <f>ROUND(Source!V152,O175)</f>
        <v>81.886399999999995</v>
      </c>
      <c r="G175" s="4" t="s">
        <v>59</v>
      </c>
      <c r="H175" s="4" t="s">
        <v>60</v>
      </c>
      <c r="I175" s="4"/>
      <c r="J175" s="4"/>
      <c r="K175" s="4">
        <v>208</v>
      </c>
      <c r="L175" s="4">
        <v>22</v>
      </c>
      <c r="M175" s="4">
        <v>3</v>
      </c>
      <c r="N175" s="4" t="s">
        <v>3</v>
      </c>
      <c r="O175" s="4">
        <v>7</v>
      </c>
      <c r="P175" s="4"/>
      <c r="Q175" s="4"/>
      <c r="R175" s="4"/>
      <c r="S175" s="4"/>
      <c r="T175" s="4"/>
      <c r="U175" s="4"/>
      <c r="V175" s="4"/>
      <c r="W175" s="4">
        <v>77.606399999999994</v>
      </c>
      <c r="X175" s="4">
        <v>1</v>
      </c>
      <c r="Y175" s="4">
        <v>77.606399999999994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209</v>
      </c>
      <c r="F176" s="4">
        <f>ROUND(Source!W152,O176)</f>
        <v>0</v>
      </c>
      <c r="G176" s="4" t="s">
        <v>61</v>
      </c>
      <c r="H176" s="4" t="s">
        <v>62</v>
      </c>
      <c r="I176" s="4"/>
      <c r="J176" s="4"/>
      <c r="K176" s="4">
        <v>209</v>
      </c>
      <c r="L176" s="4">
        <v>23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233</v>
      </c>
      <c r="F177" s="4">
        <f>ROUND(Source!BD152,O177)</f>
        <v>0</v>
      </c>
      <c r="G177" s="4" t="s">
        <v>63</v>
      </c>
      <c r="H177" s="4" t="s">
        <v>64</v>
      </c>
      <c r="I177" s="4"/>
      <c r="J177" s="4"/>
      <c r="K177" s="4">
        <v>233</v>
      </c>
      <c r="L177" s="4">
        <v>24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210</v>
      </c>
      <c r="F178" s="4">
        <f>ROUND(Source!X152,O178)</f>
        <v>264929.81</v>
      </c>
      <c r="G178" s="4" t="s">
        <v>65</v>
      </c>
      <c r="H178" s="4" t="s">
        <v>66</v>
      </c>
      <c r="I178" s="4"/>
      <c r="J178" s="4"/>
      <c r="K178" s="4">
        <v>210</v>
      </c>
      <c r="L178" s="4">
        <v>25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243675.13</v>
      </c>
      <c r="X178" s="4">
        <v>1</v>
      </c>
      <c r="Y178" s="4">
        <v>243675.13</v>
      </c>
      <c r="Z178" s="4"/>
      <c r="AA178" s="4"/>
      <c r="AB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211</v>
      </c>
      <c r="F179" s="4">
        <f>ROUND(Source!Y152,O179)</f>
        <v>139293</v>
      </c>
      <c r="G179" s="4" t="s">
        <v>67</v>
      </c>
      <c r="H179" s="4" t="s">
        <v>68</v>
      </c>
      <c r="I179" s="4"/>
      <c r="J179" s="4"/>
      <c r="K179" s="4">
        <v>211</v>
      </c>
      <c r="L179" s="4">
        <v>26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128117.87</v>
      </c>
      <c r="X179" s="4">
        <v>1</v>
      </c>
      <c r="Y179" s="4">
        <v>128117.87</v>
      </c>
      <c r="Z179" s="4"/>
      <c r="AA179" s="4"/>
      <c r="AB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224</v>
      </c>
      <c r="F180" s="4">
        <f>ROUND(Source!AR152,O180)</f>
        <v>913758.82</v>
      </c>
      <c r="G180" s="4" t="s">
        <v>69</v>
      </c>
      <c r="H180" s="4" t="s">
        <v>70</v>
      </c>
      <c r="I180" s="4"/>
      <c r="J180" s="4"/>
      <c r="K180" s="4">
        <v>224</v>
      </c>
      <c r="L180" s="4">
        <v>27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844436.65</v>
      </c>
      <c r="X180" s="4">
        <v>1</v>
      </c>
      <c r="Y180" s="4">
        <v>844436.65</v>
      </c>
      <c r="Z180" s="4"/>
      <c r="AA180" s="4"/>
      <c r="AB180" s="4"/>
    </row>
    <row r="182" spans="1:245" x14ac:dyDescent="0.2">
      <c r="A182" s="1">
        <v>4</v>
      </c>
      <c r="B182" s="1">
        <v>1</v>
      </c>
      <c r="C182" s="1"/>
      <c r="D182" s="1">
        <f>ROW(A190)</f>
        <v>190</v>
      </c>
      <c r="E182" s="1"/>
      <c r="F182" s="1" t="s">
        <v>72</v>
      </c>
      <c r="G182" s="1" t="s">
        <v>152</v>
      </c>
      <c r="H182" s="1" t="s">
        <v>3</v>
      </c>
      <c r="I182" s="1">
        <v>0</v>
      </c>
      <c r="J182" s="1"/>
      <c r="K182" s="1">
        <v>0</v>
      </c>
      <c r="L182" s="1"/>
      <c r="M182" s="1" t="s">
        <v>3</v>
      </c>
      <c r="N182" s="1"/>
      <c r="O182" s="1"/>
      <c r="P182" s="1"/>
      <c r="Q182" s="1"/>
      <c r="R182" s="1"/>
      <c r="S182" s="1">
        <v>0</v>
      </c>
      <c r="T182" s="1"/>
      <c r="U182" s="1" t="s">
        <v>3</v>
      </c>
      <c r="V182" s="1">
        <v>0</v>
      </c>
      <c r="W182" s="1"/>
      <c r="X182" s="1"/>
      <c r="Y182" s="1"/>
      <c r="Z182" s="1"/>
      <c r="AA182" s="1"/>
      <c r="AB182" s="1" t="s">
        <v>3</v>
      </c>
      <c r="AC182" s="1" t="s">
        <v>3</v>
      </c>
      <c r="AD182" s="1" t="s">
        <v>3</v>
      </c>
      <c r="AE182" s="1" t="s">
        <v>3</v>
      </c>
      <c r="AF182" s="1" t="s">
        <v>3</v>
      </c>
      <c r="AG182" s="1" t="s">
        <v>3</v>
      </c>
      <c r="AH182" s="1"/>
      <c r="AI182" s="1"/>
      <c r="AJ182" s="1"/>
      <c r="AK182" s="1"/>
      <c r="AL182" s="1"/>
      <c r="AM182" s="1"/>
      <c r="AN182" s="1"/>
      <c r="AO182" s="1"/>
      <c r="AP182" s="1" t="s">
        <v>3</v>
      </c>
      <c r="AQ182" s="1" t="s">
        <v>3</v>
      </c>
      <c r="AR182" s="1" t="s">
        <v>3</v>
      </c>
      <c r="AS182" s="1"/>
      <c r="AT182" s="1"/>
      <c r="AU182" s="1"/>
      <c r="AV182" s="1"/>
      <c r="AW182" s="1"/>
      <c r="AX182" s="1"/>
      <c r="AY182" s="1"/>
      <c r="AZ182" s="1" t="s">
        <v>3</v>
      </c>
      <c r="BA182" s="1"/>
      <c r="BB182" s="1" t="s">
        <v>3</v>
      </c>
      <c r="BC182" s="1" t="s">
        <v>3</v>
      </c>
      <c r="BD182" s="1" t="s">
        <v>3</v>
      </c>
      <c r="BE182" s="1" t="s">
        <v>3</v>
      </c>
      <c r="BF182" s="1" t="s">
        <v>3</v>
      </c>
      <c r="BG182" s="1" t="s">
        <v>3</v>
      </c>
      <c r="BH182" s="1" t="s">
        <v>3</v>
      </c>
      <c r="BI182" s="1" t="s">
        <v>3</v>
      </c>
      <c r="BJ182" s="1" t="s">
        <v>3</v>
      </c>
      <c r="BK182" s="1" t="s">
        <v>3</v>
      </c>
      <c r="BL182" s="1" t="s">
        <v>3</v>
      </c>
      <c r="BM182" s="1" t="s">
        <v>3</v>
      </c>
      <c r="BN182" s="1" t="s">
        <v>3</v>
      </c>
      <c r="BO182" s="1" t="s">
        <v>3</v>
      </c>
      <c r="BP182" s="1" t="s">
        <v>3</v>
      </c>
      <c r="BQ182" s="1"/>
      <c r="BR182" s="1"/>
      <c r="BS182" s="1"/>
      <c r="BT182" s="1"/>
      <c r="BU182" s="1"/>
      <c r="BV182" s="1"/>
      <c r="BW182" s="1"/>
      <c r="BX182" s="1">
        <v>0</v>
      </c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>
        <v>0</v>
      </c>
    </row>
    <row r="184" spans="1:245" x14ac:dyDescent="0.2">
      <c r="A184" s="2">
        <v>52</v>
      </c>
      <c r="B184" s="2">
        <f t="shared" ref="B184:G184" si="94">B190</f>
        <v>1</v>
      </c>
      <c r="C184" s="2">
        <f t="shared" si="94"/>
        <v>4</v>
      </c>
      <c r="D184" s="2">
        <f t="shared" si="94"/>
        <v>182</v>
      </c>
      <c r="E184" s="2">
        <f t="shared" si="94"/>
        <v>0</v>
      </c>
      <c r="F184" s="2" t="str">
        <f t="shared" si="94"/>
        <v>Новый раздел</v>
      </c>
      <c r="G184" s="2" t="str">
        <f t="shared" si="94"/>
        <v>Материалы не учтенные ценником</v>
      </c>
      <c r="H184" s="2"/>
      <c r="I184" s="2"/>
      <c r="J184" s="2"/>
      <c r="K184" s="2"/>
      <c r="L184" s="2"/>
      <c r="M184" s="2"/>
      <c r="N184" s="2"/>
      <c r="O184" s="2">
        <f t="shared" ref="O184:AT184" si="95">O190</f>
        <v>32914.589999999997</v>
      </c>
      <c r="P184" s="2">
        <f t="shared" si="95"/>
        <v>32914.589999999997</v>
      </c>
      <c r="Q184" s="2">
        <f t="shared" si="95"/>
        <v>0</v>
      </c>
      <c r="R184" s="2">
        <f t="shared" si="95"/>
        <v>0</v>
      </c>
      <c r="S184" s="2">
        <f t="shared" si="95"/>
        <v>0</v>
      </c>
      <c r="T184" s="2">
        <f t="shared" si="95"/>
        <v>0</v>
      </c>
      <c r="U184" s="2">
        <f t="shared" si="95"/>
        <v>0</v>
      </c>
      <c r="V184" s="2">
        <f t="shared" si="95"/>
        <v>0</v>
      </c>
      <c r="W184" s="2">
        <f t="shared" si="95"/>
        <v>0</v>
      </c>
      <c r="X184" s="2">
        <f t="shared" si="95"/>
        <v>0</v>
      </c>
      <c r="Y184" s="2">
        <f t="shared" si="95"/>
        <v>0</v>
      </c>
      <c r="Z184" s="2">
        <f t="shared" si="95"/>
        <v>0</v>
      </c>
      <c r="AA184" s="2">
        <f t="shared" si="95"/>
        <v>0</v>
      </c>
      <c r="AB184" s="2">
        <f t="shared" si="95"/>
        <v>32914.589999999997</v>
      </c>
      <c r="AC184" s="2">
        <f t="shared" si="95"/>
        <v>32914.589999999997</v>
      </c>
      <c r="AD184" s="2">
        <f t="shared" si="95"/>
        <v>0</v>
      </c>
      <c r="AE184" s="2">
        <f t="shared" si="95"/>
        <v>0</v>
      </c>
      <c r="AF184" s="2">
        <f t="shared" si="95"/>
        <v>0</v>
      </c>
      <c r="AG184" s="2">
        <f t="shared" si="95"/>
        <v>0</v>
      </c>
      <c r="AH184" s="2">
        <f t="shared" si="95"/>
        <v>0</v>
      </c>
      <c r="AI184" s="2">
        <f t="shared" si="95"/>
        <v>0</v>
      </c>
      <c r="AJ184" s="2">
        <f t="shared" si="95"/>
        <v>0</v>
      </c>
      <c r="AK184" s="2">
        <f t="shared" si="95"/>
        <v>0</v>
      </c>
      <c r="AL184" s="2">
        <f t="shared" si="95"/>
        <v>0</v>
      </c>
      <c r="AM184" s="2">
        <f t="shared" si="95"/>
        <v>0</v>
      </c>
      <c r="AN184" s="2">
        <f t="shared" si="95"/>
        <v>0</v>
      </c>
      <c r="AO184" s="2">
        <f t="shared" si="95"/>
        <v>0</v>
      </c>
      <c r="AP184" s="2">
        <f t="shared" si="95"/>
        <v>0</v>
      </c>
      <c r="AQ184" s="2">
        <f t="shared" si="95"/>
        <v>0</v>
      </c>
      <c r="AR184" s="2">
        <f t="shared" si="95"/>
        <v>32914.589999999997</v>
      </c>
      <c r="AS184" s="2">
        <f t="shared" si="95"/>
        <v>10726.05</v>
      </c>
      <c r="AT184" s="2">
        <f t="shared" si="95"/>
        <v>22188.54</v>
      </c>
      <c r="AU184" s="2">
        <f t="shared" ref="AU184:BZ184" si="96">AU190</f>
        <v>0</v>
      </c>
      <c r="AV184" s="2">
        <f t="shared" si="96"/>
        <v>32914.589999999997</v>
      </c>
      <c r="AW184" s="2">
        <f t="shared" si="96"/>
        <v>32914.589999999997</v>
      </c>
      <c r="AX184" s="2">
        <f t="shared" si="96"/>
        <v>0</v>
      </c>
      <c r="AY184" s="2">
        <f t="shared" si="96"/>
        <v>32914.589999999997</v>
      </c>
      <c r="AZ184" s="2">
        <f t="shared" si="96"/>
        <v>0</v>
      </c>
      <c r="BA184" s="2">
        <f t="shared" si="96"/>
        <v>0</v>
      </c>
      <c r="BB184" s="2">
        <f t="shared" si="96"/>
        <v>0</v>
      </c>
      <c r="BC184" s="2">
        <f t="shared" si="96"/>
        <v>0</v>
      </c>
      <c r="BD184" s="2">
        <f t="shared" si="96"/>
        <v>0</v>
      </c>
      <c r="BE184" s="2">
        <f t="shared" si="96"/>
        <v>0</v>
      </c>
      <c r="BF184" s="2">
        <f t="shared" si="96"/>
        <v>0</v>
      </c>
      <c r="BG184" s="2">
        <f t="shared" si="96"/>
        <v>0</v>
      </c>
      <c r="BH184" s="2">
        <f t="shared" si="96"/>
        <v>0</v>
      </c>
      <c r="BI184" s="2">
        <f t="shared" si="96"/>
        <v>0</v>
      </c>
      <c r="BJ184" s="2">
        <f t="shared" si="96"/>
        <v>0</v>
      </c>
      <c r="BK184" s="2">
        <f t="shared" si="96"/>
        <v>0</v>
      </c>
      <c r="BL184" s="2">
        <f t="shared" si="96"/>
        <v>0</v>
      </c>
      <c r="BM184" s="2">
        <f t="shared" si="96"/>
        <v>0</v>
      </c>
      <c r="BN184" s="2">
        <f t="shared" si="96"/>
        <v>0</v>
      </c>
      <c r="BO184" s="2">
        <f t="shared" si="96"/>
        <v>0</v>
      </c>
      <c r="BP184" s="2">
        <f t="shared" si="96"/>
        <v>0</v>
      </c>
      <c r="BQ184" s="2">
        <f t="shared" si="96"/>
        <v>0</v>
      </c>
      <c r="BR184" s="2">
        <f t="shared" si="96"/>
        <v>0</v>
      </c>
      <c r="BS184" s="2">
        <f t="shared" si="96"/>
        <v>0</v>
      </c>
      <c r="BT184" s="2">
        <f t="shared" si="96"/>
        <v>0</v>
      </c>
      <c r="BU184" s="2">
        <f t="shared" si="96"/>
        <v>0</v>
      </c>
      <c r="BV184" s="2">
        <f t="shared" si="96"/>
        <v>0</v>
      </c>
      <c r="BW184" s="2">
        <f t="shared" si="96"/>
        <v>0</v>
      </c>
      <c r="BX184" s="2">
        <f t="shared" si="96"/>
        <v>0</v>
      </c>
      <c r="BY184" s="2">
        <f t="shared" si="96"/>
        <v>0</v>
      </c>
      <c r="BZ184" s="2">
        <f t="shared" si="96"/>
        <v>0</v>
      </c>
      <c r="CA184" s="2">
        <f t="shared" ref="CA184:DF184" si="97">CA190</f>
        <v>32914.589999999997</v>
      </c>
      <c r="CB184" s="2">
        <f t="shared" si="97"/>
        <v>10726.05</v>
      </c>
      <c r="CC184" s="2">
        <f t="shared" si="97"/>
        <v>22188.54</v>
      </c>
      <c r="CD184" s="2">
        <f t="shared" si="97"/>
        <v>0</v>
      </c>
      <c r="CE184" s="2">
        <f t="shared" si="97"/>
        <v>32914.589999999997</v>
      </c>
      <c r="CF184" s="2">
        <f t="shared" si="97"/>
        <v>32914.589999999997</v>
      </c>
      <c r="CG184" s="2">
        <f t="shared" si="97"/>
        <v>0</v>
      </c>
      <c r="CH184" s="2">
        <f t="shared" si="97"/>
        <v>32914.589999999997</v>
      </c>
      <c r="CI184" s="2">
        <f t="shared" si="97"/>
        <v>0</v>
      </c>
      <c r="CJ184" s="2">
        <f t="shared" si="97"/>
        <v>0</v>
      </c>
      <c r="CK184" s="2">
        <f t="shared" si="97"/>
        <v>0</v>
      </c>
      <c r="CL184" s="2">
        <f t="shared" si="97"/>
        <v>0</v>
      </c>
      <c r="CM184" s="2">
        <f t="shared" si="97"/>
        <v>0</v>
      </c>
      <c r="CN184" s="2">
        <f t="shared" si="97"/>
        <v>0</v>
      </c>
      <c r="CO184" s="2">
        <f t="shared" si="97"/>
        <v>0</v>
      </c>
      <c r="CP184" s="2">
        <f t="shared" si="97"/>
        <v>0</v>
      </c>
      <c r="CQ184" s="2">
        <f t="shared" si="97"/>
        <v>0</v>
      </c>
      <c r="CR184" s="2">
        <f t="shared" si="97"/>
        <v>0</v>
      </c>
      <c r="CS184" s="2">
        <f t="shared" si="97"/>
        <v>0</v>
      </c>
      <c r="CT184" s="2">
        <f t="shared" si="97"/>
        <v>0</v>
      </c>
      <c r="CU184" s="2">
        <f t="shared" si="97"/>
        <v>0</v>
      </c>
      <c r="CV184" s="2">
        <f t="shared" si="97"/>
        <v>0</v>
      </c>
      <c r="CW184" s="2">
        <f t="shared" si="97"/>
        <v>0</v>
      </c>
      <c r="CX184" s="2">
        <f t="shared" si="97"/>
        <v>0</v>
      </c>
      <c r="CY184" s="2">
        <f t="shared" si="97"/>
        <v>0</v>
      </c>
      <c r="CZ184" s="2">
        <f t="shared" si="97"/>
        <v>0</v>
      </c>
      <c r="DA184" s="2">
        <f t="shared" si="97"/>
        <v>0</v>
      </c>
      <c r="DB184" s="2">
        <f t="shared" si="97"/>
        <v>0</v>
      </c>
      <c r="DC184" s="2">
        <f t="shared" si="97"/>
        <v>0</v>
      </c>
      <c r="DD184" s="2">
        <f t="shared" si="97"/>
        <v>0</v>
      </c>
      <c r="DE184" s="2">
        <f t="shared" si="97"/>
        <v>0</v>
      </c>
      <c r="DF184" s="2">
        <f t="shared" si="97"/>
        <v>0</v>
      </c>
      <c r="DG184" s="3">
        <f t="shared" ref="DG184:EL184" si="98">DG190</f>
        <v>0</v>
      </c>
      <c r="DH184" s="3">
        <f t="shared" si="98"/>
        <v>0</v>
      </c>
      <c r="DI184" s="3">
        <f t="shared" si="98"/>
        <v>0</v>
      </c>
      <c r="DJ184" s="3">
        <f t="shared" si="98"/>
        <v>0</v>
      </c>
      <c r="DK184" s="3">
        <f t="shared" si="98"/>
        <v>0</v>
      </c>
      <c r="DL184" s="3">
        <f t="shared" si="98"/>
        <v>0</v>
      </c>
      <c r="DM184" s="3">
        <f t="shared" si="98"/>
        <v>0</v>
      </c>
      <c r="DN184" s="3">
        <f t="shared" si="98"/>
        <v>0</v>
      </c>
      <c r="DO184" s="3">
        <f t="shared" si="98"/>
        <v>0</v>
      </c>
      <c r="DP184" s="3">
        <f t="shared" si="98"/>
        <v>0</v>
      </c>
      <c r="DQ184" s="3">
        <f t="shared" si="98"/>
        <v>0</v>
      </c>
      <c r="DR184" s="3">
        <f t="shared" si="98"/>
        <v>0</v>
      </c>
      <c r="DS184" s="3">
        <f t="shared" si="98"/>
        <v>0</v>
      </c>
      <c r="DT184" s="3">
        <f t="shared" si="98"/>
        <v>0</v>
      </c>
      <c r="DU184" s="3">
        <f t="shared" si="98"/>
        <v>0</v>
      </c>
      <c r="DV184" s="3">
        <f t="shared" si="98"/>
        <v>0</v>
      </c>
      <c r="DW184" s="3">
        <f t="shared" si="98"/>
        <v>0</v>
      </c>
      <c r="DX184" s="3">
        <f t="shared" si="98"/>
        <v>0</v>
      </c>
      <c r="DY184" s="3">
        <f t="shared" si="98"/>
        <v>0</v>
      </c>
      <c r="DZ184" s="3">
        <f t="shared" si="98"/>
        <v>0</v>
      </c>
      <c r="EA184" s="3">
        <f t="shared" si="98"/>
        <v>0</v>
      </c>
      <c r="EB184" s="3">
        <f t="shared" si="98"/>
        <v>0</v>
      </c>
      <c r="EC184" s="3">
        <f t="shared" si="98"/>
        <v>0</v>
      </c>
      <c r="ED184" s="3">
        <f t="shared" si="98"/>
        <v>0</v>
      </c>
      <c r="EE184" s="3">
        <f t="shared" si="98"/>
        <v>0</v>
      </c>
      <c r="EF184" s="3">
        <f t="shared" si="98"/>
        <v>0</v>
      </c>
      <c r="EG184" s="3">
        <f t="shared" si="98"/>
        <v>0</v>
      </c>
      <c r="EH184" s="3">
        <f t="shared" si="98"/>
        <v>0</v>
      </c>
      <c r="EI184" s="3">
        <f t="shared" si="98"/>
        <v>0</v>
      </c>
      <c r="EJ184" s="3">
        <f t="shared" si="98"/>
        <v>0</v>
      </c>
      <c r="EK184" s="3">
        <f t="shared" si="98"/>
        <v>0</v>
      </c>
      <c r="EL184" s="3">
        <f t="shared" si="98"/>
        <v>0</v>
      </c>
      <c r="EM184" s="3">
        <f t="shared" ref="EM184:FR184" si="99">EM190</f>
        <v>0</v>
      </c>
      <c r="EN184" s="3">
        <f t="shared" si="99"/>
        <v>0</v>
      </c>
      <c r="EO184" s="3">
        <f t="shared" si="99"/>
        <v>0</v>
      </c>
      <c r="EP184" s="3">
        <f t="shared" si="99"/>
        <v>0</v>
      </c>
      <c r="EQ184" s="3">
        <f t="shared" si="99"/>
        <v>0</v>
      </c>
      <c r="ER184" s="3">
        <f t="shared" si="99"/>
        <v>0</v>
      </c>
      <c r="ES184" s="3">
        <f t="shared" si="99"/>
        <v>0</v>
      </c>
      <c r="ET184" s="3">
        <f t="shared" si="99"/>
        <v>0</v>
      </c>
      <c r="EU184" s="3">
        <f t="shared" si="99"/>
        <v>0</v>
      </c>
      <c r="EV184" s="3">
        <f t="shared" si="99"/>
        <v>0</v>
      </c>
      <c r="EW184" s="3">
        <f t="shared" si="99"/>
        <v>0</v>
      </c>
      <c r="EX184" s="3">
        <f t="shared" si="99"/>
        <v>0</v>
      </c>
      <c r="EY184" s="3">
        <f t="shared" si="99"/>
        <v>0</v>
      </c>
      <c r="EZ184" s="3">
        <f t="shared" si="99"/>
        <v>0</v>
      </c>
      <c r="FA184" s="3">
        <f t="shared" si="99"/>
        <v>0</v>
      </c>
      <c r="FB184" s="3">
        <f t="shared" si="99"/>
        <v>0</v>
      </c>
      <c r="FC184" s="3">
        <f t="shared" si="99"/>
        <v>0</v>
      </c>
      <c r="FD184" s="3">
        <f t="shared" si="99"/>
        <v>0</v>
      </c>
      <c r="FE184" s="3">
        <f t="shared" si="99"/>
        <v>0</v>
      </c>
      <c r="FF184" s="3">
        <f t="shared" si="99"/>
        <v>0</v>
      </c>
      <c r="FG184" s="3">
        <f t="shared" si="99"/>
        <v>0</v>
      </c>
      <c r="FH184" s="3">
        <f t="shared" si="99"/>
        <v>0</v>
      </c>
      <c r="FI184" s="3">
        <f t="shared" si="99"/>
        <v>0</v>
      </c>
      <c r="FJ184" s="3">
        <f t="shared" si="99"/>
        <v>0</v>
      </c>
      <c r="FK184" s="3">
        <f t="shared" si="99"/>
        <v>0</v>
      </c>
      <c r="FL184" s="3">
        <f t="shared" si="99"/>
        <v>0</v>
      </c>
      <c r="FM184" s="3">
        <f t="shared" si="99"/>
        <v>0</v>
      </c>
      <c r="FN184" s="3">
        <f t="shared" si="99"/>
        <v>0</v>
      </c>
      <c r="FO184" s="3">
        <f t="shared" si="99"/>
        <v>0</v>
      </c>
      <c r="FP184" s="3">
        <f t="shared" si="99"/>
        <v>0</v>
      </c>
      <c r="FQ184" s="3">
        <f t="shared" si="99"/>
        <v>0</v>
      </c>
      <c r="FR184" s="3">
        <f t="shared" si="99"/>
        <v>0</v>
      </c>
      <c r="FS184" s="3">
        <f t="shared" ref="FS184:GX184" si="100">FS190</f>
        <v>0</v>
      </c>
      <c r="FT184" s="3">
        <f t="shared" si="100"/>
        <v>0</v>
      </c>
      <c r="FU184" s="3">
        <f t="shared" si="100"/>
        <v>0</v>
      </c>
      <c r="FV184" s="3">
        <f t="shared" si="100"/>
        <v>0</v>
      </c>
      <c r="FW184" s="3">
        <f t="shared" si="100"/>
        <v>0</v>
      </c>
      <c r="FX184" s="3">
        <f t="shared" si="100"/>
        <v>0</v>
      </c>
      <c r="FY184" s="3">
        <f t="shared" si="100"/>
        <v>0</v>
      </c>
      <c r="FZ184" s="3">
        <f t="shared" si="100"/>
        <v>0</v>
      </c>
      <c r="GA184" s="3">
        <f t="shared" si="100"/>
        <v>0</v>
      </c>
      <c r="GB184" s="3">
        <f t="shared" si="100"/>
        <v>0</v>
      </c>
      <c r="GC184" s="3">
        <f t="shared" si="100"/>
        <v>0</v>
      </c>
      <c r="GD184" s="3">
        <f t="shared" si="100"/>
        <v>0</v>
      </c>
      <c r="GE184" s="3">
        <f t="shared" si="100"/>
        <v>0</v>
      </c>
      <c r="GF184" s="3">
        <f t="shared" si="100"/>
        <v>0</v>
      </c>
      <c r="GG184" s="3">
        <f t="shared" si="100"/>
        <v>0</v>
      </c>
      <c r="GH184" s="3">
        <f t="shared" si="100"/>
        <v>0</v>
      </c>
      <c r="GI184" s="3">
        <f t="shared" si="100"/>
        <v>0</v>
      </c>
      <c r="GJ184" s="3">
        <f t="shared" si="100"/>
        <v>0</v>
      </c>
      <c r="GK184" s="3">
        <f t="shared" si="100"/>
        <v>0</v>
      </c>
      <c r="GL184" s="3">
        <f t="shared" si="100"/>
        <v>0</v>
      </c>
      <c r="GM184" s="3">
        <f t="shared" si="100"/>
        <v>0</v>
      </c>
      <c r="GN184" s="3">
        <f t="shared" si="100"/>
        <v>0</v>
      </c>
      <c r="GO184" s="3">
        <f t="shared" si="100"/>
        <v>0</v>
      </c>
      <c r="GP184" s="3">
        <f t="shared" si="100"/>
        <v>0</v>
      </c>
      <c r="GQ184" s="3">
        <f t="shared" si="100"/>
        <v>0</v>
      </c>
      <c r="GR184" s="3">
        <f t="shared" si="100"/>
        <v>0</v>
      </c>
      <c r="GS184" s="3">
        <f t="shared" si="100"/>
        <v>0</v>
      </c>
      <c r="GT184" s="3">
        <f t="shared" si="100"/>
        <v>0</v>
      </c>
      <c r="GU184" s="3">
        <f t="shared" si="100"/>
        <v>0</v>
      </c>
      <c r="GV184" s="3">
        <f t="shared" si="100"/>
        <v>0</v>
      </c>
      <c r="GW184" s="3">
        <f t="shared" si="100"/>
        <v>0</v>
      </c>
      <c r="GX184" s="3">
        <f t="shared" si="100"/>
        <v>0</v>
      </c>
    </row>
    <row r="186" spans="1:245" x14ac:dyDescent="0.2">
      <c r="A186">
        <v>17</v>
      </c>
      <c r="B186">
        <v>1</v>
      </c>
      <c r="E186" t="s">
        <v>153</v>
      </c>
      <c r="F186" t="s">
        <v>154</v>
      </c>
      <c r="G186" t="s">
        <v>155</v>
      </c>
      <c r="H186" t="s">
        <v>97</v>
      </c>
      <c r="I186">
        <v>6</v>
      </c>
      <c r="J186">
        <v>0</v>
      </c>
      <c r="K186">
        <v>6</v>
      </c>
      <c r="O186">
        <f>ROUND(CP186,2)</f>
        <v>22188.54</v>
      </c>
      <c r="P186">
        <f>ROUND(CQ186*I186,2)</f>
        <v>22188.54</v>
      </c>
      <c r="Q186">
        <f>ROUND(CR186*I186,2)</f>
        <v>0</v>
      </c>
      <c r="R186">
        <f>ROUND(CS186*I186,2)</f>
        <v>0</v>
      </c>
      <c r="S186">
        <f>ROUND(CT186*I186,2)</f>
        <v>0</v>
      </c>
      <c r="T186">
        <f>ROUND(CU186*I186,2)</f>
        <v>0</v>
      </c>
      <c r="U186">
        <f>ROUND(CV186*I186,7)</f>
        <v>0</v>
      </c>
      <c r="V186">
        <f>ROUND(CW186*I186,7)</f>
        <v>0</v>
      </c>
      <c r="W186">
        <f>ROUND(CX186*I186,2)</f>
        <v>0</v>
      </c>
      <c r="X186">
        <f t="shared" ref="X186:Y188" si="101">ROUND(CY186,2)</f>
        <v>0</v>
      </c>
      <c r="Y186">
        <f t="shared" si="101"/>
        <v>0</v>
      </c>
      <c r="AA186">
        <v>65175792</v>
      </c>
      <c r="AB186">
        <f>ROUND((AC186+AD186+AF186),6)</f>
        <v>2498.71</v>
      </c>
      <c r="AC186">
        <f>ROUND((ES186),6)</f>
        <v>2498.71</v>
      </c>
      <c r="AD186">
        <f>ROUND((((ET186)-(EU186))+AE186),6)</f>
        <v>0</v>
      </c>
      <c r="AE186">
        <f t="shared" ref="AE186:AF188" si="102">ROUND((EU186),6)</f>
        <v>0</v>
      </c>
      <c r="AF186">
        <f t="shared" si="102"/>
        <v>0</v>
      </c>
      <c r="AG186">
        <f>ROUND((AP186),6)</f>
        <v>0</v>
      </c>
      <c r="AH186">
        <f t="shared" ref="AH186:AI188" si="103">(EW186)</f>
        <v>0</v>
      </c>
      <c r="AI186">
        <f t="shared" si="103"/>
        <v>0</v>
      </c>
      <c r="AJ186">
        <f>(AS186)</f>
        <v>0</v>
      </c>
      <c r="AK186">
        <v>2498.71</v>
      </c>
      <c r="AL186">
        <v>2498.71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1.48</v>
      </c>
      <c r="BD186" t="s">
        <v>3</v>
      </c>
      <c r="BE186" t="s">
        <v>3</v>
      </c>
      <c r="BF186" t="s">
        <v>3</v>
      </c>
      <c r="BG186" t="s">
        <v>3</v>
      </c>
      <c r="BH186">
        <v>3</v>
      </c>
      <c r="BI186">
        <v>2</v>
      </c>
      <c r="BJ186" t="s">
        <v>156</v>
      </c>
      <c r="BM186">
        <v>500002</v>
      </c>
      <c r="BN186">
        <v>0</v>
      </c>
      <c r="BO186" t="s">
        <v>154</v>
      </c>
      <c r="BP186">
        <v>1</v>
      </c>
      <c r="BQ186">
        <v>12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0</v>
      </c>
      <c r="CA186">
        <v>0</v>
      </c>
      <c r="CB186" t="s">
        <v>3</v>
      </c>
      <c r="CE186">
        <v>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>(P186+Q186+S186+R186)</f>
        <v>22188.54</v>
      </c>
      <c r="CQ186">
        <f>ROUND(AL186*BC186,2)</f>
        <v>3698.09</v>
      </c>
      <c r="CR186">
        <f>ROUND(AM186*BB186,2)</f>
        <v>0</v>
      </c>
      <c r="CS186">
        <f>ROUND(AN186*BS186,2)</f>
        <v>0</v>
      </c>
      <c r="CT186">
        <f>ROUND(AO186*BA186,2)</f>
        <v>0</v>
      </c>
      <c r="CU186">
        <f t="shared" ref="CU186:CX188" si="104">AG186</f>
        <v>0</v>
      </c>
      <c r="CV186">
        <f t="shared" si="104"/>
        <v>0</v>
      </c>
      <c r="CW186">
        <f t="shared" si="104"/>
        <v>0</v>
      </c>
      <c r="CX186">
        <f t="shared" si="104"/>
        <v>0</v>
      </c>
      <c r="CY186">
        <f>0</f>
        <v>0</v>
      </c>
      <c r="CZ186">
        <f>0</f>
        <v>0</v>
      </c>
      <c r="DC186" t="s">
        <v>3</v>
      </c>
      <c r="DD186" t="s">
        <v>3</v>
      </c>
      <c r="DE186" t="s">
        <v>3</v>
      </c>
      <c r="DF186" t="s">
        <v>3</v>
      </c>
      <c r="DG186" t="s">
        <v>3</v>
      </c>
      <c r="DH186" t="s">
        <v>3</v>
      </c>
      <c r="DI186" t="s">
        <v>3</v>
      </c>
      <c r="DJ186" t="s">
        <v>3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1013</v>
      </c>
      <c r="DV186" t="s">
        <v>97</v>
      </c>
      <c r="DW186" t="s">
        <v>97</v>
      </c>
      <c r="DX186">
        <v>1</v>
      </c>
      <c r="DZ186" t="s">
        <v>3</v>
      </c>
      <c r="EA186" t="s">
        <v>3</v>
      </c>
      <c r="EB186" t="s">
        <v>3</v>
      </c>
      <c r="EC186" t="s">
        <v>3</v>
      </c>
      <c r="EE186">
        <v>64850936</v>
      </c>
      <c r="EF186">
        <v>12</v>
      </c>
      <c r="EG186" t="s">
        <v>157</v>
      </c>
      <c r="EH186">
        <v>0</v>
      </c>
      <c r="EI186" t="s">
        <v>3</v>
      </c>
      <c r="EJ186">
        <v>2</v>
      </c>
      <c r="EK186">
        <v>500002</v>
      </c>
      <c r="EL186" t="s">
        <v>158</v>
      </c>
      <c r="EM186" t="s">
        <v>159</v>
      </c>
      <c r="EO186" t="s">
        <v>3</v>
      </c>
      <c r="EQ186">
        <v>0</v>
      </c>
      <c r="ER186">
        <v>2498.71</v>
      </c>
      <c r="ES186">
        <v>2498.71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>ROUND(IF(BI186=3,GM186,0),2)</f>
        <v>0</v>
      </c>
      <c r="FS186">
        <v>0</v>
      </c>
      <c r="FX186">
        <v>0</v>
      </c>
      <c r="FY186">
        <v>0</v>
      </c>
      <c r="GA186" t="s">
        <v>3</v>
      </c>
      <c r="GD186">
        <v>1</v>
      </c>
      <c r="GF186">
        <v>-974567406</v>
      </c>
      <c r="GG186">
        <v>2</v>
      </c>
      <c r="GH186">
        <v>1</v>
      </c>
      <c r="GI186">
        <v>2</v>
      </c>
      <c r="GJ186">
        <v>0</v>
      </c>
      <c r="GK186">
        <v>0</v>
      </c>
      <c r="GL186">
        <f>ROUND(IF(AND(BH186=3,BI186=3,FS186&lt;&gt;0),P186,0),2)</f>
        <v>0</v>
      </c>
      <c r="GM186">
        <f>ROUND(O186+X186+Y186,2)+GX186</f>
        <v>22188.54</v>
      </c>
      <c r="GN186">
        <f>IF(OR(BI186=0,BI186=1),GM186-GX186,0)</f>
        <v>0</v>
      </c>
      <c r="GO186">
        <f>IF(BI186=2,GM186-GX186,0)</f>
        <v>22188.54</v>
      </c>
      <c r="GP186">
        <f>IF(BI186=4,GM186-GX186,0)</f>
        <v>0</v>
      </c>
      <c r="GR186">
        <v>0</v>
      </c>
      <c r="GS186">
        <v>3</v>
      </c>
      <c r="GT186">
        <v>0</v>
      </c>
      <c r="GU186" t="s">
        <v>3</v>
      </c>
      <c r="GV186">
        <f>ROUND((GT186),6)</f>
        <v>0</v>
      </c>
      <c r="GW186">
        <v>1</v>
      </c>
      <c r="GX186">
        <f>ROUND(HC186*I186,2)</f>
        <v>0</v>
      </c>
      <c r="HA186">
        <v>0</v>
      </c>
      <c r="HB186">
        <v>0</v>
      </c>
      <c r="HC186">
        <f>GV186*GW186</f>
        <v>0</v>
      </c>
      <c r="HE186" t="s">
        <v>3</v>
      </c>
      <c r="HF186" t="s">
        <v>3</v>
      </c>
      <c r="HM186" t="s">
        <v>3</v>
      </c>
      <c r="HN186" t="s">
        <v>3</v>
      </c>
      <c r="HO186" t="s">
        <v>3</v>
      </c>
      <c r="HP186" t="s">
        <v>3</v>
      </c>
      <c r="HQ186" t="s">
        <v>3</v>
      </c>
      <c r="IK186">
        <v>0</v>
      </c>
    </row>
    <row r="187" spans="1:245" x14ac:dyDescent="0.2">
      <c r="A187">
        <v>17</v>
      </c>
      <c r="B187">
        <v>1</v>
      </c>
      <c r="E187" t="s">
        <v>160</v>
      </c>
      <c r="F187" t="s">
        <v>161</v>
      </c>
      <c r="G187" t="s">
        <v>162</v>
      </c>
      <c r="H187" t="s">
        <v>163</v>
      </c>
      <c r="I187">
        <v>0.12987000000000001</v>
      </c>
      <c r="J187">
        <v>0</v>
      </c>
      <c r="K187">
        <v>0.12987000000000001</v>
      </c>
      <c r="O187">
        <f>ROUND(CP187,2)</f>
        <v>7846.63</v>
      </c>
      <c r="P187">
        <f>ROUND(CQ187*I187,2)</f>
        <v>7846.63</v>
      </c>
      <c r="Q187">
        <f>ROUND(CR187*I187,2)</f>
        <v>0</v>
      </c>
      <c r="R187">
        <f>ROUND(CS187*I187,2)</f>
        <v>0</v>
      </c>
      <c r="S187">
        <f>ROUND(CT187*I187,2)</f>
        <v>0</v>
      </c>
      <c r="T187">
        <f>ROUND(CU187*I187,2)</f>
        <v>0</v>
      </c>
      <c r="U187">
        <f>ROUND(CV187*I187,7)</f>
        <v>0</v>
      </c>
      <c r="V187">
        <f>ROUND(CW187*I187,7)</f>
        <v>0</v>
      </c>
      <c r="W187">
        <f>ROUND(CX187*I187,2)</f>
        <v>0</v>
      </c>
      <c r="X187">
        <f t="shared" si="101"/>
        <v>0</v>
      </c>
      <c r="Y187">
        <f t="shared" si="101"/>
        <v>0</v>
      </c>
      <c r="AA187">
        <v>65175792</v>
      </c>
      <c r="AB187">
        <f>ROUND((AC187+AD187+AF187),6)</f>
        <v>60419.11</v>
      </c>
      <c r="AC187">
        <f>ROUND((ES187),6)</f>
        <v>60419.11</v>
      </c>
      <c r="AD187">
        <f>ROUND((((ET187)-(EU187))+AE187),6)</f>
        <v>0</v>
      </c>
      <c r="AE187">
        <f t="shared" si="102"/>
        <v>0</v>
      </c>
      <c r="AF187">
        <f t="shared" si="102"/>
        <v>0</v>
      </c>
      <c r="AG187">
        <f>ROUND((AP187),6)</f>
        <v>0</v>
      </c>
      <c r="AH187">
        <f t="shared" si="103"/>
        <v>0</v>
      </c>
      <c r="AI187">
        <f t="shared" si="103"/>
        <v>0</v>
      </c>
      <c r="AJ187">
        <f>(AS187)</f>
        <v>0</v>
      </c>
      <c r="AK187">
        <v>60419.11</v>
      </c>
      <c r="AL187">
        <v>60419.11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3</v>
      </c>
      <c r="BI187">
        <v>1</v>
      </c>
      <c r="BJ187" t="s">
        <v>164</v>
      </c>
      <c r="BM187">
        <v>500001</v>
      </c>
      <c r="BN187">
        <v>0</v>
      </c>
      <c r="BO187" t="s">
        <v>3</v>
      </c>
      <c r="BP187">
        <v>0</v>
      </c>
      <c r="BQ187">
        <v>8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0</v>
      </c>
      <c r="CA187">
        <v>0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>(P187+Q187+S187+R187)</f>
        <v>7846.63</v>
      </c>
      <c r="CQ187">
        <f>ROUND(AL187*BC187,2)</f>
        <v>60419.11</v>
      </c>
      <c r="CR187">
        <f>ROUND(AM187*BB187,2)</f>
        <v>0</v>
      </c>
      <c r="CS187">
        <f>ROUND(AN187*BS187,2)</f>
        <v>0</v>
      </c>
      <c r="CT187">
        <f>ROUND(AO187*BA187,2)</f>
        <v>0</v>
      </c>
      <c r="CU187">
        <f t="shared" si="104"/>
        <v>0</v>
      </c>
      <c r="CV187">
        <f t="shared" si="104"/>
        <v>0</v>
      </c>
      <c r="CW187">
        <f t="shared" si="104"/>
        <v>0</v>
      </c>
      <c r="CX187">
        <f t="shared" si="104"/>
        <v>0</v>
      </c>
      <c r="CY187">
        <f>0</f>
        <v>0</v>
      </c>
      <c r="CZ187">
        <f>0</f>
        <v>0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1009</v>
      </c>
      <c r="DV187" t="s">
        <v>163</v>
      </c>
      <c r="DW187" t="s">
        <v>163</v>
      </c>
      <c r="DX187">
        <v>1000</v>
      </c>
      <c r="DZ187" t="s">
        <v>3</v>
      </c>
      <c r="EA187" t="s">
        <v>3</v>
      </c>
      <c r="EB187" t="s">
        <v>3</v>
      </c>
      <c r="EC187" t="s">
        <v>3</v>
      </c>
      <c r="EE187">
        <v>64850935</v>
      </c>
      <c r="EF187">
        <v>8</v>
      </c>
      <c r="EG187" t="s">
        <v>165</v>
      </c>
      <c r="EH187">
        <v>0</v>
      </c>
      <c r="EI187" t="s">
        <v>3</v>
      </c>
      <c r="EJ187">
        <v>1</v>
      </c>
      <c r="EK187">
        <v>500001</v>
      </c>
      <c r="EL187" t="s">
        <v>166</v>
      </c>
      <c r="EM187" t="s">
        <v>167</v>
      </c>
      <c r="EO187" t="s">
        <v>3</v>
      </c>
      <c r="EQ187">
        <v>0</v>
      </c>
      <c r="ER187">
        <v>60419.11</v>
      </c>
      <c r="ES187">
        <v>60419.11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0</v>
      </c>
      <c r="FY187">
        <v>0</v>
      </c>
      <c r="GA187" t="s">
        <v>3</v>
      </c>
      <c r="GD187">
        <v>1</v>
      </c>
      <c r="GF187">
        <v>-2121948317</v>
      </c>
      <c r="GG187">
        <v>2</v>
      </c>
      <c r="GH187">
        <v>1</v>
      </c>
      <c r="GI187">
        <v>-2</v>
      </c>
      <c r="GJ187">
        <v>0</v>
      </c>
      <c r="GK187">
        <v>0</v>
      </c>
      <c r="GL187">
        <f>ROUND(IF(AND(BH187=3,BI187=3,FS187&lt;&gt;0),P187,0),2)</f>
        <v>0</v>
      </c>
      <c r="GM187">
        <f>ROUND(O187+X187+Y187,2)+GX187</f>
        <v>7846.63</v>
      </c>
      <c r="GN187">
        <f>IF(OR(BI187=0,BI187=1),GM187-GX187,0)</f>
        <v>7846.63</v>
      </c>
      <c r="GO187">
        <f>IF(BI187=2,GM187-GX187,0)</f>
        <v>0</v>
      </c>
      <c r="GP187">
        <f>IF(BI187=4,GM187-GX187,0)</f>
        <v>0</v>
      </c>
      <c r="GR187">
        <v>0</v>
      </c>
      <c r="GS187">
        <v>0</v>
      </c>
      <c r="GT187">
        <v>0</v>
      </c>
      <c r="GU187" t="s">
        <v>3</v>
      </c>
      <c r="GV187">
        <f>ROUND((GT187),6)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1</v>
      </c>
      <c r="E188" t="s">
        <v>168</v>
      </c>
      <c r="F188" t="s">
        <v>169</v>
      </c>
      <c r="G188" t="s">
        <v>170</v>
      </c>
      <c r="H188" t="s">
        <v>163</v>
      </c>
      <c r="I188">
        <v>3.7679999999999998E-2</v>
      </c>
      <c r="J188">
        <v>0</v>
      </c>
      <c r="K188">
        <v>3.7679999999999998E-2</v>
      </c>
      <c r="O188">
        <f>ROUND(CP188,2)</f>
        <v>2879.42</v>
      </c>
      <c r="P188">
        <f>ROUND(CQ188*I188,2)</f>
        <v>2879.42</v>
      </c>
      <c r="Q188">
        <f>ROUND(CR188*I188,2)</f>
        <v>0</v>
      </c>
      <c r="R188">
        <f>ROUND(CS188*I188,2)</f>
        <v>0</v>
      </c>
      <c r="S188">
        <f>ROUND(CT188*I188,2)</f>
        <v>0</v>
      </c>
      <c r="T188">
        <f>ROUND(CU188*I188,2)</f>
        <v>0</v>
      </c>
      <c r="U188">
        <f>ROUND(CV188*I188,7)</f>
        <v>0</v>
      </c>
      <c r="V188">
        <f>ROUND(CW188*I188,7)</f>
        <v>0</v>
      </c>
      <c r="W188">
        <f>ROUND(CX188*I188,2)</f>
        <v>0</v>
      </c>
      <c r="X188">
        <f t="shared" si="101"/>
        <v>0</v>
      </c>
      <c r="Y188">
        <f t="shared" si="101"/>
        <v>0</v>
      </c>
      <c r="AA188">
        <v>65175792</v>
      </c>
      <c r="AB188">
        <f>ROUND((AC188+AD188+AF188),6)</f>
        <v>86838.22</v>
      </c>
      <c r="AC188">
        <f>ROUND((ES188),6)</f>
        <v>86838.22</v>
      </c>
      <c r="AD188">
        <f>ROUND((((ET188)-(EU188))+AE188),6)</f>
        <v>0</v>
      </c>
      <c r="AE188">
        <f t="shared" si="102"/>
        <v>0</v>
      </c>
      <c r="AF188">
        <f t="shared" si="102"/>
        <v>0</v>
      </c>
      <c r="AG188">
        <f>ROUND((AP188),6)</f>
        <v>0</v>
      </c>
      <c r="AH188">
        <f t="shared" si="103"/>
        <v>0</v>
      </c>
      <c r="AI188">
        <f t="shared" si="103"/>
        <v>0</v>
      </c>
      <c r="AJ188">
        <f>(AS188)</f>
        <v>0</v>
      </c>
      <c r="AK188">
        <v>86838.22</v>
      </c>
      <c r="AL188">
        <v>86838.22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0.88</v>
      </c>
      <c r="BD188" t="s">
        <v>3</v>
      </c>
      <c r="BE188" t="s">
        <v>3</v>
      </c>
      <c r="BF188" t="s">
        <v>3</v>
      </c>
      <c r="BG188" t="s">
        <v>3</v>
      </c>
      <c r="BH188">
        <v>3</v>
      </c>
      <c r="BI188">
        <v>1</v>
      </c>
      <c r="BJ188" t="s">
        <v>171</v>
      </c>
      <c r="BM188">
        <v>500001</v>
      </c>
      <c r="BN188">
        <v>0</v>
      </c>
      <c r="BO188" t="s">
        <v>169</v>
      </c>
      <c r="BP188">
        <v>1</v>
      </c>
      <c r="BQ188">
        <v>8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0</v>
      </c>
      <c r="CA188">
        <v>0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>(P188+Q188+S188+R188)</f>
        <v>2879.42</v>
      </c>
      <c r="CQ188">
        <f>ROUND(AL188*BC188,2)</f>
        <v>76417.63</v>
      </c>
      <c r="CR188">
        <f>ROUND(AM188*BB188,2)</f>
        <v>0</v>
      </c>
      <c r="CS188">
        <f>ROUND(AN188*BS188,2)</f>
        <v>0</v>
      </c>
      <c r="CT188">
        <f>ROUND(AO188*BA188,2)</f>
        <v>0</v>
      </c>
      <c r="CU188">
        <f t="shared" si="104"/>
        <v>0</v>
      </c>
      <c r="CV188">
        <f t="shared" si="104"/>
        <v>0</v>
      </c>
      <c r="CW188">
        <f t="shared" si="104"/>
        <v>0</v>
      </c>
      <c r="CX188">
        <f t="shared" si="104"/>
        <v>0</v>
      </c>
      <c r="CY188">
        <f>0</f>
        <v>0</v>
      </c>
      <c r="CZ188">
        <f>0</f>
        <v>0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1009</v>
      </c>
      <c r="DV188" t="s">
        <v>163</v>
      </c>
      <c r="DW188" t="s">
        <v>163</v>
      </c>
      <c r="DX188">
        <v>1000</v>
      </c>
      <c r="DZ188" t="s">
        <v>3</v>
      </c>
      <c r="EA188" t="s">
        <v>3</v>
      </c>
      <c r="EB188" t="s">
        <v>3</v>
      </c>
      <c r="EC188" t="s">
        <v>3</v>
      </c>
      <c r="EE188">
        <v>64850935</v>
      </c>
      <c r="EF188">
        <v>8</v>
      </c>
      <c r="EG188" t="s">
        <v>165</v>
      </c>
      <c r="EH188">
        <v>0</v>
      </c>
      <c r="EI188" t="s">
        <v>3</v>
      </c>
      <c r="EJ188">
        <v>1</v>
      </c>
      <c r="EK188">
        <v>500001</v>
      </c>
      <c r="EL188" t="s">
        <v>166</v>
      </c>
      <c r="EM188" t="s">
        <v>167</v>
      </c>
      <c r="EO188" t="s">
        <v>3</v>
      </c>
      <c r="EQ188">
        <v>0</v>
      </c>
      <c r="ER188">
        <v>86838.22</v>
      </c>
      <c r="ES188">
        <v>86838.22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FQ188">
        <v>0</v>
      </c>
      <c r="FR188">
        <f>ROUND(IF(BI188=3,GM188,0),2)</f>
        <v>0</v>
      </c>
      <c r="FS188">
        <v>0</v>
      </c>
      <c r="FX188">
        <v>0</v>
      </c>
      <c r="FY188">
        <v>0</v>
      </c>
      <c r="GA188" t="s">
        <v>3</v>
      </c>
      <c r="GD188">
        <v>1</v>
      </c>
      <c r="GF188">
        <v>204314566</v>
      </c>
      <c r="GG188">
        <v>2</v>
      </c>
      <c r="GH188">
        <v>1</v>
      </c>
      <c r="GI188">
        <v>2</v>
      </c>
      <c r="GJ188">
        <v>0</v>
      </c>
      <c r="GK188">
        <v>0</v>
      </c>
      <c r="GL188">
        <f>ROUND(IF(AND(BH188=3,BI188=3,FS188&lt;&gt;0),P188,0),2)</f>
        <v>0</v>
      </c>
      <c r="GM188">
        <f>ROUND(O188+X188+Y188,2)+GX188</f>
        <v>2879.42</v>
      </c>
      <c r="GN188">
        <f>IF(OR(BI188=0,BI188=1),GM188-GX188,0)</f>
        <v>2879.42</v>
      </c>
      <c r="GO188">
        <f>IF(BI188=2,GM188-GX188,0)</f>
        <v>0</v>
      </c>
      <c r="GP188">
        <f>IF(BI188=4,GM188-GX188,0)</f>
        <v>0</v>
      </c>
      <c r="GR188">
        <v>0</v>
      </c>
      <c r="GS188">
        <v>0</v>
      </c>
      <c r="GT188">
        <v>0</v>
      </c>
      <c r="GU188" t="s">
        <v>3</v>
      </c>
      <c r="GV188">
        <f>ROUND((GT188),6)</f>
        <v>0</v>
      </c>
      <c r="GW188">
        <v>1</v>
      </c>
      <c r="GX188">
        <f>ROUND(HC188*I188,2)</f>
        <v>0</v>
      </c>
      <c r="HA188">
        <v>0</v>
      </c>
      <c r="HB188">
        <v>0</v>
      </c>
      <c r="HC188">
        <f>GV188*GW188</f>
        <v>0</v>
      </c>
      <c r="HE188" t="s">
        <v>3</v>
      </c>
      <c r="HF188" t="s">
        <v>3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90" spans="1:245" x14ac:dyDescent="0.2">
      <c r="A190" s="2">
        <v>51</v>
      </c>
      <c r="B190" s="2">
        <f>B182</f>
        <v>1</v>
      </c>
      <c r="C190" s="2">
        <f>A182</f>
        <v>4</v>
      </c>
      <c r="D190" s="2">
        <f>ROW(A182)</f>
        <v>182</v>
      </c>
      <c r="E190" s="2"/>
      <c r="F190" s="2" t="str">
        <f>IF(F182&lt;&gt;"",F182,"")</f>
        <v>Новый раздел</v>
      </c>
      <c r="G190" s="2" t="str">
        <f>IF(G182&lt;&gt;"",G182,"")</f>
        <v>Материалы не учтенные ценником</v>
      </c>
      <c r="H190" s="2">
        <v>0</v>
      </c>
      <c r="I190" s="2"/>
      <c r="J190" s="2"/>
      <c r="K190" s="2"/>
      <c r="L190" s="2"/>
      <c r="M190" s="2"/>
      <c r="N190" s="2"/>
      <c r="O190" s="2">
        <f t="shared" ref="O190:T190" si="105">ROUND(AB190,2)</f>
        <v>32914.589999999997</v>
      </c>
      <c r="P190" s="2">
        <f t="shared" si="105"/>
        <v>32914.589999999997</v>
      </c>
      <c r="Q190" s="2">
        <f t="shared" si="105"/>
        <v>0</v>
      </c>
      <c r="R190" s="2">
        <f t="shared" si="105"/>
        <v>0</v>
      </c>
      <c r="S190" s="2">
        <f t="shared" si="105"/>
        <v>0</v>
      </c>
      <c r="T190" s="2">
        <f t="shared" si="105"/>
        <v>0</v>
      </c>
      <c r="U190" s="2">
        <f>AH190</f>
        <v>0</v>
      </c>
      <c r="V190" s="2">
        <f>AI190</f>
        <v>0</v>
      </c>
      <c r="W190" s="2">
        <f>ROUND(AJ190,2)</f>
        <v>0</v>
      </c>
      <c r="X190" s="2">
        <f>ROUND(AK190,2)</f>
        <v>0</v>
      </c>
      <c r="Y190" s="2">
        <f>ROUND(AL190,2)</f>
        <v>0</v>
      </c>
      <c r="Z190" s="2"/>
      <c r="AA190" s="2"/>
      <c r="AB190" s="2">
        <f>ROUND(SUMIF(AA186:AA188,"=65175792",O186:O188),2)</f>
        <v>32914.589999999997</v>
      </c>
      <c r="AC190" s="2">
        <f>ROUND(SUMIF(AA186:AA188,"=65175792",P186:P188),2)</f>
        <v>32914.589999999997</v>
      </c>
      <c r="AD190" s="2">
        <f>ROUND(SUMIF(AA186:AA188,"=65175792",Q186:Q188),2)</f>
        <v>0</v>
      </c>
      <c r="AE190" s="2">
        <f>ROUND(SUMIF(AA186:AA188,"=65175792",R186:R188),2)</f>
        <v>0</v>
      </c>
      <c r="AF190" s="2">
        <f>ROUND(SUMIF(AA186:AA188,"=65175792",S186:S188),2)</f>
        <v>0</v>
      </c>
      <c r="AG190" s="2">
        <f>ROUND(SUMIF(AA186:AA188,"=65175792",T186:T188),2)</f>
        <v>0</v>
      </c>
      <c r="AH190" s="2">
        <f>SUMIF(AA186:AA188,"=65175792",U186:U188)</f>
        <v>0</v>
      </c>
      <c r="AI190" s="2">
        <f>SUMIF(AA186:AA188,"=65175792",V186:V188)</f>
        <v>0</v>
      </c>
      <c r="AJ190" s="2">
        <f>ROUND(SUMIF(AA186:AA188,"=65175792",W186:W188),2)</f>
        <v>0</v>
      </c>
      <c r="AK190" s="2">
        <f>ROUND(SUMIF(AA186:AA188,"=65175792",X186:X188),2)</f>
        <v>0</v>
      </c>
      <c r="AL190" s="2">
        <f>ROUND(SUMIF(AA186:AA188,"=65175792",Y186:Y188),2)</f>
        <v>0</v>
      </c>
      <c r="AM190" s="2"/>
      <c r="AN190" s="2"/>
      <c r="AO190" s="2">
        <f t="shared" ref="AO190:BD190" si="106">ROUND(BX190,2)</f>
        <v>0</v>
      </c>
      <c r="AP190" s="2">
        <f t="shared" si="106"/>
        <v>0</v>
      </c>
      <c r="AQ190" s="2">
        <f t="shared" si="106"/>
        <v>0</v>
      </c>
      <c r="AR190" s="2">
        <f t="shared" si="106"/>
        <v>32914.589999999997</v>
      </c>
      <c r="AS190" s="2">
        <f t="shared" si="106"/>
        <v>10726.05</v>
      </c>
      <c r="AT190" s="2">
        <f t="shared" si="106"/>
        <v>22188.54</v>
      </c>
      <c r="AU190" s="2">
        <f t="shared" si="106"/>
        <v>0</v>
      </c>
      <c r="AV190" s="2">
        <f t="shared" si="106"/>
        <v>32914.589999999997</v>
      </c>
      <c r="AW190" s="2">
        <f t="shared" si="106"/>
        <v>32914.589999999997</v>
      </c>
      <c r="AX190" s="2">
        <f t="shared" si="106"/>
        <v>0</v>
      </c>
      <c r="AY190" s="2">
        <f t="shared" si="106"/>
        <v>32914.589999999997</v>
      </c>
      <c r="AZ190" s="2">
        <f t="shared" si="106"/>
        <v>0</v>
      </c>
      <c r="BA190" s="2">
        <f t="shared" si="106"/>
        <v>0</v>
      </c>
      <c r="BB190" s="2">
        <f t="shared" si="106"/>
        <v>0</v>
      </c>
      <c r="BC190" s="2">
        <f t="shared" si="106"/>
        <v>0</v>
      </c>
      <c r="BD190" s="2">
        <f t="shared" si="106"/>
        <v>0</v>
      </c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>
        <f>ROUND(SUMIF(AA186:AA188,"=65175792",FQ186:FQ188),2)</f>
        <v>0</v>
      </c>
      <c r="BY190" s="2">
        <f>ROUND(SUMIF(AA186:AA188,"=65175792",FR186:FR188),2)</f>
        <v>0</v>
      </c>
      <c r="BZ190" s="2">
        <f>ROUND(SUMIF(AA186:AA188,"=65175792",GL186:GL188),2)</f>
        <v>0</v>
      </c>
      <c r="CA190" s="2">
        <f>ROUND(SUMIF(AA186:AA188,"=65175792",GM186:GM188),2)</f>
        <v>32914.589999999997</v>
      </c>
      <c r="CB190" s="2">
        <f>ROUND(SUMIF(AA186:AA188,"=65175792",GN186:GN188),2)</f>
        <v>10726.05</v>
      </c>
      <c r="CC190" s="2">
        <f>ROUND(SUMIF(AA186:AA188,"=65175792",GO186:GO188),2)</f>
        <v>22188.54</v>
      </c>
      <c r="CD190" s="2">
        <f>ROUND(SUMIF(AA186:AA188,"=65175792",GP186:GP188),2)</f>
        <v>0</v>
      </c>
      <c r="CE190" s="2">
        <f>AC190-BX190</f>
        <v>32914.589999999997</v>
      </c>
      <c r="CF190" s="2">
        <f>AC190-BY190</f>
        <v>32914.589999999997</v>
      </c>
      <c r="CG190" s="2">
        <f>BX190-BZ190</f>
        <v>0</v>
      </c>
      <c r="CH190" s="2">
        <f>AC190-BX190-BY190+BZ190</f>
        <v>32914.589999999997</v>
      </c>
      <c r="CI190" s="2">
        <f>BY190-BZ190</f>
        <v>0</v>
      </c>
      <c r="CJ190" s="2">
        <f>ROUND(SUMIF(AA186:AA188,"=65175792",GX186:GX188),2)</f>
        <v>0</v>
      </c>
      <c r="CK190" s="2">
        <f>ROUND(SUMIF(AA186:AA188,"=65175792",GY186:GY188),2)</f>
        <v>0</v>
      </c>
      <c r="CL190" s="2">
        <f>ROUND(SUMIF(AA186:AA188,"=65175792",GZ186:GZ188),2)</f>
        <v>0</v>
      </c>
      <c r="CM190" s="2">
        <f>ROUND(SUMIF(AA186:AA188,"=65175792",HD186:HD188),2)</f>
        <v>0</v>
      </c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>
        <v>0</v>
      </c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201</v>
      </c>
      <c r="F192" s="4">
        <f>ROUND(Source!O190,O192)</f>
        <v>32914.589999999997</v>
      </c>
      <c r="G192" s="4" t="s">
        <v>17</v>
      </c>
      <c r="H192" s="4" t="s">
        <v>18</v>
      </c>
      <c r="I192" s="4"/>
      <c r="J192" s="4"/>
      <c r="K192" s="4">
        <v>201</v>
      </c>
      <c r="L192" s="4">
        <v>1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32914.589999999997</v>
      </c>
      <c r="X192" s="4">
        <v>1</v>
      </c>
      <c r="Y192" s="4">
        <v>32914.589999999997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202</v>
      </c>
      <c r="F193" s="4">
        <f>ROUND(Source!P190,O193)</f>
        <v>32914.589999999997</v>
      </c>
      <c r="G193" s="4" t="s">
        <v>19</v>
      </c>
      <c r="H193" s="4" t="s">
        <v>20</v>
      </c>
      <c r="I193" s="4"/>
      <c r="J193" s="4"/>
      <c r="K193" s="4">
        <v>202</v>
      </c>
      <c r="L193" s="4">
        <v>2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32914.589999999997</v>
      </c>
      <c r="X193" s="4">
        <v>1</v>
      </c>
      <c r="Y193" s="4">
        <v>32914.589999999997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222</v>
      </c>
      <c r="F194" s="4">
        <f>ROUND(Source!AO190,O194)</f>
        <v>0</v>
      </c>
      <c r="G194" s="4" t="s">
        <v>21</v>
      </c>
      <c r="H194" s="4" t="s">
        <v>22</v>
      </c>
      <c r="I194" s="4"/>
      <c r="J194" s="4"/>
      <c r="K194" s="4">
        <v>222</v>
      </c>
      <c r="L194" s="4">
        <v>3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225</v>
      </c>
      <c r="F195" s="4">
        <f>ROUND(Source!AV190,O195)</f>
        <v>32914.589999999997</v>
      </c>
      <c r="G195" s="4" t="s">
        <v>23</v>
      </c>
      <c r="H195" s="4" t="s">
        <v>24</v>
      </c>
      <c r="I195" s="4"/>
      <c r="J195" s="4"/>
      <c r="K195" s="4">
        <v>225</v>
      </c>
      <c r="L195" s="4">
        <v>4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32914.589999999997</v>
      </c>
      <c r="X195" s="4">
        <v>1</v>
      </c>
      <c r="Y195" s="4">
        <v>32914.589999999997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226</v>
      </c>
      <c r="F196" s="4">
        <f>ROUND(Source!AW190,O196)</f>
        <v>32914.589999999997</v>
      </c>
      <c r="G196" s="4" t="s">
        <v>25</v>
      </c>
      <c r="H196" s="4" t="s">
        <v>26</v>
      </c>
      <c r="I196" s="4"/>
      <c r="J196" s="4"/>
      <c r="K196" s="4">
        <v>226</v>
      </c>
      <c r="L196" s="4">
        <v>5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32914.589999999997</v>
      </c>
      <c r="X196" s="4">
        <v>1</v>
      </c>
      <c r="Y196" s="4">
        <v>32914.589999999997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227</v>
      </c>
      <c r="F197" s="4">
        <f>ROUND(Source!AX190,O197)</f>
        <v>0</v>
      </c>
      <c r="G197" s="4" t="s">
        <v>27</v>
      </c>
      <c r="H197" s="4" t="s">
        <v>28</v>
      </c>
      <c r="I197" s="4"/>
      <c r="J197" s="4"/>
      <c r="K197" s="4">
        <v>227</v>
      </c>
      <c r="L197" s="4">
        <v>6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228</v>
      </c>
      <c r="F198" s="4">
        <f>ROUND(Source!AY190,O198)</f>
        <v>32914.589999999997</v>
      </c>
      <c r="G198" s="4" t="s">
        <v>29</v>
      </c>
      <c r="H198" s="4" t="s">
        <v>30</v>
      </c>
      <c r="I198" s="4"/>
      <c r="J198" s="4"/>
      <c r="K198" s="4">
        <v>228</v>
      </c>
      <c r="L198" s="4">
        <v>7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32914.589999999997</v>
      </c>
      <c r="X198" s="4">
        <v>1</v>
      </c>
      <c r="Y198" s="4">
        <v>32914.589999999997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216</v>
      </c>
      <c r="F199" s="4">
        <f>ROUND(Source!AP190,O199)</f>
        <v>0</v>
      </c>
      <c r="G199" s="4" t="s">
        <v>31</v>
      </c>
      <c r="H199" s="4" t="s">
        <v>32</v>
      </c>
      <c r="I199" s="4"/>
      <c r="J199" s="4"/>
      <c r="K199" s="4">
        <v>216</v>
      </c>
      <c r="L199" s="4">
        <v>8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223</v>
      </c>
      <c r="F200" s="4">
        <f>ROUND(Source!AQ190,O200)</f>
        <v>0</v>
      </c>
      <c r="G200" s="4" t="s">
        <v>33</v>
      </c>
      <c r="H200" s="4" t="s">
        <v>34</v>
      </c>
      <c r="I200" s="4"/>
      <c r="J200" s="4"/>
      <c r="K200" s="4">
        <v>223</v>
      </c>
      <c r="L200" s="4">
        <v>9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229</v>
      </c>
      <c r="F201" s="4">
        <f>ROUND(Source!AZ190,O201)</f>
        <v>0</v>
      </c>
      <c r="G201" s="4" t="s">
        <v>35</v>
      </c>
      <c r="H201" s="4" t="s">
        <v>36</v>
      </c>
      <c r="I201" s="4"/>
      <c r="J201" s="4"/>
      <c r="K201" s="4">
        <v>229</v>
      </c>
      <c r="L201" s="4">
        <v>10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203</v>
      </c>
      <c r="F202" s="4">
        <f>ROUND(Source!Q190,O202)</f>
        <v>0</v>
      </c>
      <c r="G202" s="4" t="s">
        <v>37</v>
      </c>
      <c r="H202" s="4" t="s">
        <v>38</v>
      </c>
      <c r="I202" s="4"/>
      <c r="J202" s="4"/>
      <c r="K202" s="4">
        <v>203</v>
      </c>
      <c r="L202" s="4">
        <v>11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231</v>
      </c>
      <c r="F203" s="4">
        <f>ROUND(Source!BB190,O203)</f>
        <v>0</v>
      </c>
      <c r="G203" s="4" t="s">
        <v>39</v>
      </c>
      <c r="H203" s="4" t="s">
        <v>40</v>
      </c>
      <c r="I203" s="4"/>
      <c r="J203" s="4"/>
      <c r="K203" s="4">
        <v>231</v>
      </c>
      <c r="L203" s="4">
        <v>12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204</v>
      </c>
      <c r="F204" s="4">
        <f>ROUND(Source!R190,O204)</f>
        <v>0</v>
      </c>
      <c r="G204" s="4" t="s">
        <v>41</v>
      </c>
      <c r="H204" s="4" t="s">
        <v>42</v>
      </c>
      <c r="I204" s="4"/>
      <c r="J204" s="4"/>
      <c r="K204" s="4">
        <v>204</v>
      </c>
      <c r="L204" s="4">
        <v>13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205</v>
      </c>
      <c r="F205" s="4">
        <f>ROUND(Source!S190,O205)</f>
        <v>0</v>
      </c>
      <c r="G205" s="4" t="s">
        <v>43</v>
      </c>
      <c r="H205" s="4" t="s">
        <v>44</v>
      </c>
      <c r="I205" s="4"/>
      <c r="J205" s="4"/>
      <c r="K205" s="4">
        <v>205</v>
      </c>
      <c r="L205" s="4">
        <v>14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232</v>
      </c>
      <c r="F206" s="4">
        <f>ROUND(Source!BC190,O206)</f>
        <v>0</v>
      </c>
      <c r="G206" s="4" t="s">
        <v>45</v>
      </c>
      <c r="H206" s="4" t="s">
        <v>46</v>
      </c>
      <c r="I206" s="4"/>
      <c r="J206" s="4"/>
      <c r="K206" s="4">
        <v>232</v>
      </c>
      <c r="L206" s="4">
        <v>15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214</v>
      </c>
      <c r="F207" s="4">
        <f>ROUND(Source!AS190,O207)</f>
        <v>10726.05</v>
      </c>
      <c r="G207" s="4" t="s">
        <v>47</v>
      </c>
      <c r="H207" s="4" t="s">
        <v>48</v>
      </c>
      <c r="I207" s="4"/>
      <c r="J207" s="4"/>
      <c r="K207" s="4">
        <v>214</v>
      </c>
      <c r="L207" s="4">
        <v>16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10726.05</v>
      </c>
      <c r="X207" s="4">
        <v>1</v>
      </c>
      <c r="Y207" s="4">
        <v>10726.05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215</v>
      </c>
      <c r="F208" s="4">
        <f>ROUND(Source!AT190,O208)</f>
        <v>22188.54</v>
      </c>
      <c r="G208" s="4" t="s">
        <v>49</v>
      </c>
      <c r="H208" s="4" t="s">
        <v>50</v>
      </c>
      <c r="I208" s="4"/>
      <c r="J208" s="4"/>
      <c r="K208" s="4">
        <v>215</v>
      </c>
      <c r="L208" s="4">
        <v>17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22188.54</v>
      </c>
      <c r="X208" s="4">
        <v>1</v>
      </c>
      <c r="Y208" s="4">
        <v>22188.54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217</v>
      </c>
      <c r="F209" s="4">
        <f>ROUND(Source!AU190,O209)</f>
        <v>0</v>
      </c>
      <c r="G209" s="4" t="s">
        <v>51</v>
      </c>
      <c r="H209" s="4" t="s">
        <v>52</v>
      </c>
      <c r="I209" s="4"/>
      <c r="J209" s="4"/>
      <c r="K209" s="4">
        <v>217</v>
      </c>
      <c r="L209" s="4">
        <v>18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230</v>
      </c>
      <c r="F210" s="4">
        <f>ROUND(Source!BA190,O210)</f>
        <v>0</v>
      </c>
      <c r="G210" s="4" t="s">
        <v>53</v>
      </c>
      <c r="H210" s="4" t="s">
        <v>54</v>
      </c>
      <c r="I210" s="4"/>
      <c r="J210" s="4"/>
      <c r="K210" s="4">
        <v>230</v>
      </c>
      <c r="L210" s="4">
        <v>19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45" x14ac:dyDescent="0.2">
      <c r="A211" s="4">
        <v>50</v>
      </c>
      <c r="B211" s="4">
        <v>0</v>
      </c>
      <c r="C211" s="4">
        <v>0</v>
      </c>
      <c r="D211" s="4">
        <v>1</v>
      </c>
      <c r="E211" s="4">
        <v>206</v>
      </c>
      <c r="F211" s="4">
        <f>ROUND(Source!T190,O211)</f>
        <v>0</v>
      </c>
      <c r="G211" s="4" t="s">
        <v>55</v>
      </c>
      <c r="H211" s="4" t="s">
        <v>56</v>
      </c>
      <c r="I211" s="4"/>
      <c r="J211" s="4"/>
      <c r="K211" s="4">
        <v>206</v>
      </c>
      <c r="L211" s="4">
        <v>20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45" x14ac:dyDescent="0.2">
      <c r="A212" s="4">
        <v>50</v>
      </c>
      <c r="B212" s="4">
        <v>0</v>
      </c>
      <c r="C212" s="4">
        <v>0</v>
      </c>
      <c r="D212" s="4">
        <v>1</v>
      </c>
      <c r="E212" s="4">
        <v>207</v>
      </c>
      <c r="F212" s="4">
        <f>ROUND(Source!U190,O212)</f>
        <v>0</v>
      </c>
      <c r="G212" s="4" t="s">
        <v>57</v>
      </c>
      <c r="H212" s="4" t="s">
        <v>58</v>
      </c>
      <c r="I212" s="4"/>
      <c r="J212" s="4"/>
      <c r="K212" s="4">
        <v>207</v>
      </c>
      <c r="L212" s="4">
        <v>21</v>
      </c>
      <c r="M212" s="4">
        <v>3</v>
      </c>
      <c r="N212" s="4" t="s">
        <v>3</v>
      </c>
      <c r="O212" s="4">
        <v>7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45" x14ac:dyDescent="0.2">
      <c r="A213" s="4">
        <v>50</v>
      </c>
      <c r="B213" s="4">
        <v>0</v>
      </c>
      <c r="C213" s="4">
        <v>0</v>
      </c>
      <c r="D213" s="4">
        <v>1</v>
      </c>
      <c r="E213" s="4">
        <v>208</v>
      </c>
      <c r="F213" s="4">
        <f>ROUND(Source!V190,O213)</f>
        <v>0</v>
      </c>
      <c r="G213" s="4" t="s">
        <v>59</v>
      </c>
      <c r="H213" s="4" t="s">
        <v>60</v>
      </c>
      <c r="I213" s="4"/>
      <c r="J213" s="4"/>
      <c r="K213" s="4">
        <v>208</v>
      </c>
      <c r="L213" s="4">
        <v>22</v>
      </c>
      <c r="M213" s="4">
        <v>3</v>
      </c>
      <c r="N213" s="4" t="s">
        <v>3</v>
      </c>
      <c r="O213" s="4">
        <v>7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45" x14ac:dyDescent="0.2">
      <c r="A214" s="4">
        <v>50</v>
      </c>
      <c r="B214" s="4">
        <v>0</v>
      </c>
      <c r="C214" s="4">
        <v>0</v>
      </c>
      <c r="D214" s="4">
        <v>1</v>
      </c>
      <c r="E214" s="4">
        <v>209</v>
      </c>
      <c r="F214" s="4">
        <f>ROUND(Source!W190,O214)</f>
        <v>0</v>
      </c>
      <c r="G214" s="4" t="s">
        <v>61</v>
      </c>
      <c r="H214" s="4" t="s">
        <v>62</v>
      </c>
      <c r="I214" s="4"/>
      <c r="J214" s="4"/>
      <c r="K214" s="4">
        <v>209</v>
      </c>
      <c r="L214" s="4">
        <v>23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45" x14ac:dyDescent="0.2">
      <c r="A215" s="4">
        <v>50</v>
      </c>
      <c r="B215" s="4">
        <v>0</v>
      </c>
      <c r="C215" s="4">
        <v>0</v>
      </c>
      <c r="D215" s="4">
        <v>1</v>
      </c>
      <c r="E215" s="4">
        <v>233</v>
      </c>
      <c r="F215" s="4">
        <f>ROUND(Source!BD190,O215)</f>
        <v>0</v>
      </c>
      <c r="G215" s="4" t="s">
        <v>63</v>
      </c>
      <c r="H215" s="4" t="s">
        <v>64</v>
      </c>
      <c r="I215" s="4"/>
      <c r="J215" s="4"/>
      <c r="K215" s="4">
        <v>233</v>
      </c>
      <c r="L215" s="4">
        <v>24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45" x14ac:dyDescent="0.2">
      <c r="A216" s="4">
        <v>50</v>
      </c>
      <c r="B216" s="4">
        <v>0</v>
      </c>
      <c r="C216" s="4">
        <v>0</v>
      </c>
      <c r="D216" s="4">
        <v>1</v>
      </c>
      <c r="E216" s="4">
        <v>210</v>
      </c>
      <c r="F216" s="4">
        <f>ROUND(Source!X190,O216)</f>
        <v>0</v>
      </c>
      <c r="G216" s="4" t="s">
        <v>65</v>
      </c>
      <c r="H216" s="4" t="s">
        <v>66</v>
      </c>
      <c r="I216" s="4"/>
      <c r="J216" s="4"/>
      <c r="K216" s="4">
        <v>210</v>
      </c>
      <c r="L216" s="4">
        <v>25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45" x14ac:dyDescent="0.2">
      <c r="A217" s="4">
        <v>50</v>
      </c>
      <c r="B217" s="4">
        <v>0</v>
      </c>
      <c r="C217" s="4">
        <v>0</v>
      </c>
      <c r="D217" s="4">
        <v>1</v>
      </c>
      <c r="E217" s="4">
        <v>211</v>
      </c>
      <c r="F217" s="4">
        <f>ROUND(Source!Y190,O217)</f>
        <v>0</v>
      </c>
      <c r="G217" s="4" t="s">
        <v>67</v>
      </c>
      <c r="H217" s="4" t="s">
        <v>68</v>
      </c>
      <c r="I217" s="4"/>
      <c r="J217" s="4"/>
      <c r="K217" s="4">
        <v>211</v>
      </c>
      <c r="L217" s="4">
        <v>26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45" x14ac:dyDescent="0.2">
      <c r="A218" s="4">
        <v>50</v>
      </c>
      <c r="B218" s="4">
        <v>0</v>
      </c>
      <c r="C218" s="4">
        <v>0</v>
      </c>
      <c r="D218" s="4">
        <v>1</v>
      </c>
      <c r="E218" s="4">
        <v>224</v>
      </c>
      <c r="F218" s="4">
        <f>ROUND(Source!AR190,O218)</f>
        <v>32914.589999999997</v>
      </c>
      <c r="G218" s="4" t="s">
        <v>69</v>
      </c>
      <c r="H218" s="4" t="s">
        <v>70</v>
      </c>
      <c r="I218" s="4"/>
      <c r="J218" s="4"/>
      <c r="K218" s="4">
        <v>224</v>
      </c>
      <c r="L218" s="4">
        <v>27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32914.589999999997</v>
      </c>
      <c r="X218" s="4">
        <v>1</v>
      </c>
      <c r="Y218" s="4">
        <v>32914.589999999997</v>
      </c>
      <c r="Z218" s="4"/>
      <c r="AA218" s="4"/>
      <c r="AB218" s="4"/>
    </row>
    <row r="220" spans="1:245" x14ac:dyDescent="0.2">
      <c r="A220" s="1">
        <v>4</v>
      </c>
      <c r="B220" s="1">
        <v>1</v>
      </c>
      <c r="C220" s="1"/>
      <c r="D220" s="1">
        <f>ROW(A229)</f>
        <v>229</v>
      </c>
      <c r="E220" s="1"/>
      <c r="F220" s="1" t="s">
        <v>72</v>
      </c>
      <c r="G220" s="1" t="s">
        <v>172</v>
      </c>
      <c r="H220" s="1" t="s">
        <v>3</v>
      </c>
      <c r="I220" s="1">
        <v>0</v>
      </c>
      <c r="J220" s="1"/>
      <c r="K220" s="1">
        <v>0</v>
      </c>
      <c r="L220" s="1"/>
      <c r="M220" s="1" t="s">
        <v>3</v>
      </c>
      <c r="N220" s="1"/>
      <c r="O220" s="1"/>
      <c r="P220" s="1"/>
      <c r="Q220" s="1"/>
      <c r="R220" s="1"/>
      <c r="S220" s="1">
        <v>0</v>
      </c>
      <c r="T220" s="1"/>
      <c r="U220" s="1" t="s">
        <v>3</v>
      </c>
      <c r="V220" s="1">
        <v>0</v>
      </c>
      <c r="W220" s="1"/>
      <c r="X220" s="1"/>
      <c r="Y220" s="1"/>
      <c r="Z220" s="1"/>
      <c r="AA220" s="1"/>
      <c r="AB220" s="1" t="s">
        <v>3</v>
      </c>
      <c r="AC220" s="1" t="s">
        <v>3</v>
      </c>
      <c r="AD220" s="1" t="s">
        <v>3</v>
      </c>
      <c r="AE220" s="1" t="s">
        <v>3</v>
      </c>
      <c r="AF220" s="1" t="s">
        <v>3</v>
      </c>
      <c r="AG220" s="1" t="s">
        <v>3</v>
      </c>
      <c r="AH220" s="1"/>
      <c r="AI220" s="1"/>
      <c r="AJ220" s="1"/>
      <c r="AK220" s="1"/>
      <c r="AL220" s="1"/>
      <c r="AM220" s="1"/>
      <c r="AN220" s="1"/>
      <c r="AO220" s="1"/>
      <c r="AP220" s="1" t="s">
        <v>3</v>
      </c>
      <c r="AQ220" s="1" t="s">
        <v>3</v>
      </c>
      <c r="AR220" s="1" t="s">
        <v>3</v>
      </c>
      <c r="AS220" s="1"/>
      <c r="AT220" s="1"/>
      <c r="AU220" s="1"/>
      <c r="AV220" s="1"/>
      <c r="AW220" s="1"/>
      <c r="AX220" s="1"/>
      <c r="AY220" s="1"/>
      <c r="AZ220" s="1" t="s">
        <v>3</v>
      </c>
      <c r="BA220" s="1"/>
      <c r="BB220" s="1" t="s">
        <v>3</v>
      </c>
      <c r="BC220" s="1" t="s">
        <v>3</v>
      </c>
      <c r="BD220" s="1" t="s">
        <v>3</v>
      </c>
      <c r="BE220" s="1" t="s">
        <v>3</v>
      </c>
      <c r="BF220" s="1" t="s">
        <v>3</v>
      </c>
      <c r="BG220" s="1" t="s">
        <v>3</v>
      </c>
      <c r="BH220" s="1" t="s">
        <v>3</v>
      </c>
      <c r="BI220" s="1" t="s">
        <v>3</v>
      </c>
      <c r="BJ220" s="1" t="s">
        <v>3</v>
      </c>
      <c r="BK220" s="1" t="s">
        <v>3</v>
      </c>
      <c r="BL220" s="1" t="s">
        <v>3</v>
      </c>
      <c r="BM220" s="1" t="s">
        <v>3</v>
      </c>
      <c r="BN220" s="1" t="s">
        <v>3</v>
      </c>
      <c r="BO220" s="1" t="s">
        <v>3</v>
      </c>
      <c r="BP220" s="1" t="s">
        <v>3</v>
      </c>
      <c r="BQ220" s="1"/>
      <c r="BR220" s="1"/>
      <c r="BS220" s="1"/>
      <c r="BT220" s="1"/>
      <c r="BU220" s="1"/>
      <c r="BV220" s="1"/>
      <c r="BW220" s="1"/>
      <c r="BX220" s="1">
        <v>0</v>
      </c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>
        <v>0</v>
      </c>
    </row>
    <row r="222" spans="1:245" x14ac:dyDescent="0.2">
      <c r="A222" s="2">
        <v>52</v>
      </c>
      <c r="B222" s="2">
        <f t="shared" ref="B222:G222" si="107">B229</f>
        <v>1</v>
      </c>
      <c r="C222" s="2">
        <f t="shared" si="107"/>
        <v>4</v>
      </c>
      <c r="D222" s="2">
        <f t="shared" si="107"/>
        <v>220</v>
      </c>
      <c r="E222" s="2">
        <f t="shared" si="107"/>
        <v>0</v>
      </c>
      <c r="F222" s="2" t="str">
        <f t="shared" si="107"/>
        <v>Новый раздел</v>
      </c>
      <c r="G222" s="2" t="str">
        <f t="shared" si="107"/>
        <v>Оборудование</v>
      </c>
      <c r="H222" s="2"/>
      <c r="I222" s="2"/>
      <c r="J222" s="2"/>
      <c r="K222" s="2"/>
      <c r="L222" s="2"/>
      <c r="M222" s="2"/>
      <c r="N222" s="2"/>
      <c r="O222" s="2">
        <f t="shared" ref="O222:AT222" si="108">O229</f>
        <v>11684868.51</v>
      </c>
      <c r="P222" s="2">
        <f t="shared" si="108"/>
        <v>11684868.51</v>
      </c>
      <c r="Q222" s="2">
        <f t="shared" si="108"/>
        <v>0</v>
      </c>
      <c r="R222" s="2">
        <f t="shared" si="108"/>
        <v>0</v>
      </c>
      <c r="S222" s="2">
        <f t="shared" si="108"/>
        <v>0</v>
      </c>
      <c r="T222" s="2">
        <f t="shared" si="108"/>
        <v>0</v>
      </c>
      <c r="U222" s="2">
        <f t="shared" si="108"/>
        <v>0</v>
      </c>
      <c r="V222" s="2">
        <f t="shared" si="108"/>
        <v>0</v>
      </c>
      <c r="W222" s="2">
        <f t="shared" si="108"/>
        <v>0</v>
      </c>
      <c r="X222" s="2">
        <f t="shared" si="108"/>
        <v>0</v>
      </c>
      <c r="Y222" s="2">
        <f t="shared" si="108"/>
        <v>0</v>
      </c>
      <c r="Z222" s="2">
        <f t="shared" si="108"/>
        <v>0</v>
      </c>
      <c r="AA222" s="2">
        <f t="shared" si="108"/>
        <v>0</v>
      </c>
      <c r="AB222" s="2">
        <f t="shared" si="108"/>
        <v>11684868.51</v>
      </c>
      <c r="AC222" s="2">
        <f t="shared" si="108"/>
        <v>11684868.51</v>
      </c>
      <c r="AD222" s="2">
        <f t="shared" si="108"/>
        <v>0</v>
      </c>
      <c r="AE222" s="2">
        <f t="shared" si="108"/>
        <v>0</v>
      </c>
      <c r="AF222" s="2">
        <f t="shared" si="108"/>
        <v>0</v>
      </c>
      <c r="AG222" s="2">
        <f t="shared" si="108"/>
        <v>0</v>
      </c>
      <c r="AH222" s="2">
        <f t="shared" si="108"/>
        <v>0</v>
      </c>
      <c r="AI222" s="2">
        <f t="shared" si="108"/>
        <v>0</v>
      </c>
      <c r="AJ222" s="2">
        <f t="shared" si="108"/>
        <v>0</v>
      </c>
      <c r="AK222" s="2">
        <f t="shared" si="108"/>
        <v>0</v>
      </c>
      <c r="AL222" s="2">
        <f t="shared" si="108"/>
        <v>0</v>
      </c>
      <c r="AM222" s="2">
        <f t="shared" si="108"/>
        <v>0</v>
      </c>
      <c r="AN222" s="2">
        <f t="shared" si="108"/>
        <v>0</v>
      </c>
      <c r="AO222" s="2">
        <f t="shared" si="108"/>
        <v>0</v>
      </c>
      <c r="AP222" s="2">
        <f t="shared" si="108"/>
        <v>0</v>
      </c>
      <c r="AQ222" s="2">
        <f t="shared" si="108"/>
        <v>0</v>
      </c>
      <c r="AR222" s="2">
        <f t="shared" si="108"/>
        <v>11684868.51</v>
      </c>
      <c r="AS222" s="2">
        <f t="shared" si="108"/>
        <v>11684868.51</v>
      </c>
      <c r="AT222" s="2">
        <f t="shared" si="108"/>
        <v>0</v>
      </c>
      <c r="AU222" s="2">
        <f t="shared" ref="AU222:BZ222" si="109">AU229</f>
        <v>0</v>
      </c>
      <c r="AV222" s="2">
        <f t="shared" si="109"/>
        <v>11684868.51</v>
      </c>
      <c r="AW222" s="2">
        <f t="shared" si="109"/>
        <v>11684868.51</v>
      </c>
      <c r="AX222" s="2">
        <f t="shared" si="109"/>
        <v>0</v>
      </c>
      <c r="AY222" s="2">
        <f t="shared" si="109"/>
        <v>11684868.51</v>
      </c>
      <c r="AZ222" s="2">
        <f t="shared" si="109"/>
        <v>0</v>
      </c>
      <c r="BA222" s="2">
        <f t="shared" si="109"/>
        <v>0</v>
      </c>
      <c r="BB222" s="2">
        <f t="shared" si="109"/>
        <v>0</v>
      </c>
      <c r="BC222" s="2">
        <f t="shared" si="109"/>
        <v>0</v>
      </c>
      <c r="BD222" s="2">
        <f t="shared" si="109"/>
        <v>0</v>
      </c>
      <c r="BE222" s="2">
        <f t="shared" si="109"/>
        <v>0</v>
      </c>
      <c r="BF222" s="2">
        <f t="shared" si="109"/>
        <v>0</v>
      </c>
      <c r="BG222" s="2">
        <f t="shared" si="109"/>
        <v>0</v>
      </c>
      <c r="BH222" s="2">
        <f t="shared" si="109"/>
        <v>0</v>
      </c>
      <c r="BI222" s="2">
        <f t="shared" si="109"/>
        <v>0</v>
      </c>
      <c r="BJ222" s="2">
        <f t="shared" si="109"/>
        <v>0</v>
      </c>
      <c r="BK222" s="2">
        <f t="shared" si="109"/>
        <v>0</v>
      </c>
      <c r="BL222" s="2">
        <f t="shared" si="109"/>
        <v>0</v>
      </c>
      <c r="BM222" s="2">
        <f t="shared" si="109"/>
        <v>0</v>
      </c>
      <c r="BN222" s="2">
        <f t="shared" si="109"/>
        <v>0</v>
      </c>
      <c r="BO222" s="2">
        <f t="shared" si="109"/>
        <v>0</v>
      </c>
      <c r="BP222" s="2">
        <f t="shared" si="109"/>
        <v>0</v>
      </c>
      <c r="BQ222" s="2">
        <f t="shared" si="109"/>
        <v>0</v>
      </c>
      <c r="BR222" s="2">
        <f t="shared" si="109"/>
        <v>0</v>
      </c>
      <c r="BS222" s="2">
        <f t="shared" si="109"/>
        <v>0</v>
      </c>
      <c r="BT222" s="2">
        <f t="shared" si="109"/>
        <v>0</v>
      </c>
      <c r="BU222" s="2">
        <f t="shared" si="109"/>
        <v>0</v>
      </c>
      <c r="BV222" s="2">
        <f t="shared" si="109"/>
        <v>0</v>
      </c>
      <c r="BW222" s="2">
        <f t="shared" si="109"/>
        <v>0</v>
      </c>
      <c r="BX222" s="2">
        <f t="shared" si="109"/>
        <v>0</v>
      </c>
      <c r="BY222" s="2">
        <f t="shared" si="109"/>
        <v>0</v>
      </c>
      <c r="BZ222" s="2">
        <f t="shared" si="109"/>
        <v>0</v>
      </c>
      <c r="CA222" s="2">
        <f t="shared" ref="CA222:DF222" si="110">CA229</f>
        <v>11684868.51</v>
      </c>
      <c r="CB222" s="2">
        <f t="shared" si="110"/>
        <v>11684868.51</v>
      </c>
      <c r="CC222" s="2">
        <f t="shared" si="110"/>
        <v>0</v>
      </c>
      <c r="CD222" s="2">
        <f t="shared" si="110"/>
        <v>0</v>
      </c>
      <c r="CE222" s="2">
        <f t="shared" si="110"/>
        <v>11684868.51</v>
      </c>
      <c r="CF222" s="2">
        <f t="shared" si="110"/>
        <v>11684868.51</v>
      </c>
      <c r="CG222" s="2">
        <f t="shared" si="110"/>
        <v>0</v>
      </c>
      <c r="CH222" s="2">
        <f t="shared" si="110"/>
        <v>11684868.51</v>
      </c>
      <c r="CI222" s="2">
        <f t="shared" si="110"/>
        <v>0</v>
      </c>
      <c r="CJ222" s="2">
        <f t="shared" si="110"/>
        <v>0</v>
      </c>
      <c r="CK222" s="2">
        <f t="shared" si="110"/>
        <v>0</v>
      </c>
      <c r="CL222" s="2">
        <f t="shared" si="110"/>
        <v>0</v>
      </c>
      <c r="CM222" s="2">
        <f t="shared" si="110"/>
        <v>0</v>
      </c>
      <c r="CN222" s="2">
        <f t="shared" si="110"/>
        <v>0</v>
      </c>
      <c r="CO222" s="2">
        <f t="shared" si="110"/>
        <v>0</v>
      </c>
      <c r="CP222" s="2">
        <f t="shared" si="110"/>
        <v>0</v>
      </c>
      <c r="CQ222" s="2">
        <f t="shared" si="110"/>
        <v>0</v>
      </c>
      <c r="CR222" s="2">
        <f t="shared" si="110"/>
        <v>0</v>
      </c>
      <c r="CS222" s="2">
        <f t="shared" si="110"/>
        <v>0</v>
      </c>
      <c r="CT222" s="2">
        <f t="shared" si="110"/>
        <v>0</v>
      </c>
      <c r="CU222" s="2">
        <f t="shared" si="110"/>
        <v>0</v>
      </c>
      <c r="CV222" s="2">
        <f t="shared" si="110"/>
        <v>0</v>
      </c>
      <c r="CW222" s="2">
        <f t="shared" si="110"/>
        <v>0</v>
      </c>
      <c r="CX222" s="2">
        <f t="shared" si="110"/>
        <v>0</v>
      </c>
      <c r="CY222" s="2">
        <f t="shared" si="110"/>
        <v>0</v>
      </c>
      <c r="CZ222" s="2">
        <f t="shared" si="110"/>
        <v>0</v>
      </c>
      <c r="DA222" s="2">
        <f t="shared" si="110"/>
        <v>0</v>
      </c>
      <c r="DB222" s="2">
        <f t="shared" si="110"/>
        <v>0</v>
      </c>
      <c r="DC222" s="2">
        <f t="shared" si="110"/>
        <v>0</v>
      </c>
      <c r="DD222" s="2">
        <f t="shared" si="110"/>
        <v>0</v>
      </c>
      <c r="DE222" s="2">
        <f t="shared" si="110"/>
        <v>0</v>
      </c>
      <c r="DF222" s="2">
        <f t="shared" si="110"/>
        <v>0</v>
      </c>
      <c r="DG222" s="3">
        <f t="shared" ref="DG222:EL222" si="111">DG229</f>
        <v>0</v>
      </c>
      <c r="DH222" s="3">
        <f t="shared" si="111"/>
        <v>0</v>
      </c>
      <c r="DI222" s="3">
        <f t="shared" si="111"/>
        <v>0</v>
      </c>
      <c r="DJ222" s="3">
        <f t="shared" si="111"/>
        <v>0</v>
      </c>
      <c r="DK222" s="3">
        <f t="shared" si="111"/>
        <v>0</v>
      </c>
      <c r="DL222" s="3">
        <f t="shared" si="111"/>
        <v>0</v>
      </c>
      <c r="DM222" s="3">
        <f t="shared" si="111"/>
        <v>0</v>
      </c>
      <c r="DN222" s="3">
        <f t="shared" si="111"/>
        <v>0</v>
      </c>
      <c r="DO222" s="3">
        <f t="shared" si="111"/>
        <v>0</v>
      </c>
      <c r="DP222" s="3">
        <f t="shared" si="111"/>
        <v>0</v>
      </c>
      <c r="DQ222" s="3">
        <f t="shared" si="111"/>
        <v>0</v>
      </c>
      <c r="DR222" s="3">
        <f t="shared" si="111"/>
        <v>0</v>
      </c>
      <c r="DS222" s="3">
        <f t="shared" si="111"/>
        <v>0</v>
      </c>
      <c r="DT222" s="3">
        <f t="shared" si="111"/>
        <v>0</v>
      </c>
      <c r="DU222" s="3">
        <f t="shared" si="111"/>
        <v>0</v>
      </c>
      <c r="DV222" s="3">
        <f t="shared" si="111"/>
        <v>0</v>
      </c>
      <c r="DW222" s="3">
        <f t="shared" si="111"/>
        <v>0</v>
      </c>
      <c r="DX222" s="3">
        <f t="shared" si="111"/>
        <v>0</v>
      </c>
      <c r="DY222" s="3">
        <f t="shared" si="111"/>
        <v>0</v>
      </c>
      <c r="DZ222" s="3">
        <f t="shared" si="111"/>
        <v>0</v>
      </c>
      <c r="EA222" s="3">
        <f t="shared" si="111"/>
        <v>0</v>
      </c>
      <c r="EB222" s="3">
        <f t="shared" si="111"/>
        <v>0</v>
      </c>
      <c r="EC222" s="3">
        <f t="shared" si="111"/>
        <v>0</v>
      </c>
      <c r="ED222" s="3">
        <f t="shared" si="111"/>
        <v>0</v>
      </c>
      <c r="EE222" s="3">
        <f t="shared" si="111"/>
        <v>0</v>
      </c>
      <c r="EF222" s="3">
        <f t="shared" si="111"/>
        <v>0</v>
      </c>
      <c r="EG222" s="3">
        <f t="shared" si="111"/>
        <v>0</v>
      </c>
      <c r="EH222" s="3">
        <f t="shared" si="111"/>
        <v>0</v>
      </c>
      <c r="EI222" s="3">
        <f t="shared" si="111"/>
        <v>0</v>
      </c>
      <c r="EJ222" s="3">
        <f t="shared" si="111"/>
        <v>0</v>
      </c>
      <c r="EK222" s="3">
        <f t="shared" si="111"/>
        <v>0</v>
      </c>
      <c r="EL222" s="3">
        <f t="shared" si="111"/>
        <v>0</v>
      </c>
      <c r="EM222" s="3">
        <f t="shared" ref="EM222:FR222" si="112">EM229</f>
        <v>0</v>
      </c>
      <c r="EN222" s="3">
        <f t="shared" si="112"/>
        <v>0</v>
      </c>
      <c r="EO222" s="3">
        <f t="shared" si="112"/>
        <v>0</v>
      </c>
      <c r="EP222" s="3">
        <f t="shared" si="112"/>
        <v>0</v>
      </c>
      <c r="EQ222" s="3">
        <f t="shared" si="112"/>
        <v>0</v>
      </c>
      <c r="ER222" s="3">
        <f t="shared" si="112"/>
        <v>0</v>
      </c>
      <c r="ES222" s="3">
        <f t="shared" si="112"/>
        <v>0</v>
      </c>
      <c r="ET222" s="3">
        <f t="shared" si="112"/>
        <v>0</v>
      </c>
      <c r="EU222" s="3">
        <f t="shared" si="112"/>
        <v>0</v>
      </c>
      <c r="EV222" s="3">
        <f t="shared" si="112"/>
        <v>0</v>
      </c>
      <c r="EW222" s="3">
        <f t="shared" si="112"/>
        <v>0</v>
      </c>
      <c r="EX222" s="3">
        <f t="shared" si="112"/>
        <v>0</v>
      </c>
      <c r="EY222" s="3">
        <f t="shared" si="112"/>
        <v>0</v>
      </c>
      <c r="EZ222" s="3">
        <f t="shared" si="112"/>
        <v>0</v>
      </c>
      <c r="FA222" s="3">
        <f t="shared" si="112"/>
        <v>0</v>
      </c>
      <c r="FB222" s="3">
        <f t="shared" si="112"/>
        <v>0</v>
      </c>
      <c r="FC222" s="3">
        <f t="shared" si="112"/>
        <v>0</v>
      </c>
      <c r="FD222" s="3">
        <f t="shared" si="112"/>
        <v>0</v>
      </c>
      <c r="FE222" s="3">
        <f t="shared" si="112"/>
        <v>0</v>
      </c>
      <c r="FF222" s="3">
        <f t="shared" si="112"/>
        <v>0</v>
      </c>
      <c r="FG222" s="3">
        <f t="shared" si="112"/>
        <v>0</v>
      </c>
      <c r="FH222" s="3">
        <f t="shared" si="112"/>
        <v>0</v>
      </c>
      <c r="FI222" s="3">
        <f t="shared" si="112"/>
        <v>0</v>
      </c>
      <c r="FJ222" s="3">
        <f t="shared" si="112"/>
        <v>0</v>
      </c>
      <c r="FK222" s="3">
        <f t="shared" si="112"/>
        <v>0</v>
      </c>
      <c r="FL222" s="3">
        <f t="shared" si="112"/>
        <v>0</v>
      </c>
      <c r="FM222" s="3">
        <f t="shared" si="112"/>
        <v>0</v>
      </c>
      <c r="FN222" s="3">
        <f t="shared" si="112"/>
        <v>0</v>
      </c>
      <c r="FO222" s="3">
        <f t="shared" si="112"/>
        <v>0</v>
      </c>
      <c r="FP222" s="3">
        <f t="shared" si="112"/>
        <v>0</v>
      </c>
      <c r="FQ222" s="3">
        <f t="shared" si="112"/>
        <v>0</v>
      </c>
      <c r="FR222" s="3">
        <f t="shared" si="112"/>
        <v>0</v>
      </c>
      <c r="FS222" s="3">
        <f t="shared" ref="FS222:GX222" si="113">FS229</f>
        <v>0</v>
      </c>
      <c r="FT222" s="3">
        <f t="shared" si="113"/>
        <v>0</v>
      </c>
      <c r="FU222" s="3">
        <f t="shared" si="113"/>
        <v>0</v>
      </c>
      <c r="FV222" s="3">
        <f t="shared" si="113"/>
        <v>0</v>
      </c>
      <c r="FW222" s="3">
        <f t="shared" si="113"/>
        <v>0</v>
      </c>
      <c r="FX222" s="3">
        <f t="shared" si="113"/>
        <v>0</v>
      </c>
      <c r="FY222" s="3">
        <f t="shared" si="113"/>
        <v>0</v>
      </c>
      <c r="FZ222" s="3">
        <f t="shared" si="113"/>
        <v>0</v>
      </c>
      <c r="GA222" s="3">
        <f t="shared" si="113"/>
        <v>0</v>
      </c>
      <c r="GB222" s="3">
        <f t="shared" si="113"/>
        <v>0</v>
      </c>
      <c r="GC222" s="3">
        <f t="shared" si="113"/>
        <v>0</v>
      </c>
      <c r="GD222" s="3">
        <f t="shared" si="113"/>
        <v>0</v>
      </c>
      <c r="GE222" s="3">
        <f t="shared" si="113"/>
        <v>0</v>
      </c>
      <c r="GF222" s="3">
        <f t="shared" si="113"/>
        <v>0</v>
      </c>
      <c r="GG222" s="3">
        <f t="shared" si="113"/>
        <v>0</v>
      </c>
      <c r="GH222" s="3">
        <f t="shared" si="113"/>
        <v>0</v>
      </c>
      <c r="GI222" s="3">
        <f t="shared" si="113"/>
        <v>0</v>
      </c>
      <c r="GJ222" s="3">
        <f t="shared" si="113"/>
        <v>0</v>
      </c>
      <c r="GK222" s="3">
        <f t="shared" si="113"/>
        <v>0</v>
      </c>
      <c r="GL222" s="3">
        <f t="shared" si="113"/>
        <v>0</v>
      </c>
      <c r="GM222" s="3">
        <f t="shared" si="113"/>
        <v>0</v>
      </c>
      <c r="GN222" s="3">
        <f t="shared" si="113"/>
        <v>0</v>
      </c>
      <c r="GO222" s="3">
        <f t="shared" si="113"/>
        <v>0</v>
      </c>
      <c r="GP222" s="3">
        <f t="shared" si="113"/>
        <v>0</v>
      </c>
      <c r="GQ222" s="3">
        <f t="shared" si="113"/>
        <v>0</v>
      </c>
      <c r="GR222" s="3">
        <f t="shared" si="113"/>
        <v>0</v>
      </c>
      <c r="GS222" s="3">
        <f t="shared" si="113"/>
        <v>0</v>
      </c>
      <c r="GT222" s="3">
        <f t="shared" si="113"/>
        <v>0</v>
      </c>
      <c r="GU222" s="3">
        <f t="shared" si="113"/>
        <v>0</v>
      </c>
      <c r="GV222" s="3">
        <f t="shared" si="113"/>
        <v>0</v>
      </c>
      <c r="GW222" s="3">
        <f t="shared" si="113"/>
        <v>0</v>
      </c>
      <c r="GX222" s="3">
        <f t="shared" si="113"/>
        <v>0</v>
      </c>
    </row>
    <row r="224" spans="1:245" x14ac:dyDescent="0.2">
      <c r="A224">
        <v>17</v>
      </c>
      <c r="B224">
        <v>1</v>
      </c>
      <c r="E224" t="s">
        <v>173</v>
      </c>
      <c r="F224" t="s">
        <v>174</v>
      </c>
      <c r="G224" t="s">
        <v>175</v>
      </c>
      <c r="H224" t="s">
        <v>97</v>
      </c>
      <c r="I224">
        <v>2</v>
      </c>
      <c r="J224">
        <v>0</v>
      </c>
      <c r="K224">
        <v>2</v>
      </c>
      <c r="O224">
        <f>ROUND(CP224,2)</f>
        <v>839385.18</v>
      </c>
      <c r="P224">
        <f>ROUND(CQ224*I224,2)</f>
        <v>839385.18</v>
      </c>
      <c r="Q224">
        <f>ROUND(CR224*I224,2)</f>
        <v>0</v>
      </c>
      <c r="R224">
        <f>ROUND(CS224*I224,2)</f>
        <v>0</v>
      </c>
      <c r="S224">
        <f>ROUND(CT224*I224,2)</f>
        <v>0</v>
      </c>
      <c r="T224">
        <f>ROUND(CU224*I224,2)</f>
        <v>0</v>
      </c>
      <c r="U224">
        <f>ROUND(CV224*I224,7)</f>
        <v>0</v>
      </c>
      <c r="V224">
        <f>ROUND(CW224*I224,7)</f>
        <v>0</v>
      </c>
      <c r="W224">
        <f>ROUND(CX224*I224,2)</f>
        <v>0</v>
      </c>
      <c r="X224">
        <f t="shared" ref="X224:Y227" si="114">ROUND(CY224,2)</f>
        <v>0</v>
      </c>
      <c r="Y224">
        <f t="shared" si="114"/>
        <v>0</v>
      </c>
      <c r="AA224">
        <v>65175792</v>
      </c>
      <c r="AB224">
        <f>ROUND((AC224+AD224+AF224),6)</f>
        <v>419692.59</v>
      </c>
      <c r="AC224">
        <f t="shared" ref="AC224:AF227" si="115">ROUND((ES224),6)</f>
        <v>419692.59</v>
      </c>
      <c r="AD224">
        <f t="shared" si="115"/>
        <v>0</v>
      </c>
      <c r="AE224">
        <f t="shared" si="115"/>
        <v>0</v>
      </c>
      <c r="AF224">
        <f t="shared" si="115"/>
        <v>0</v>
      </c>
      <c r="AG224">
        <f>ROUND((AP224),6)</f>
        <v>0</v>
      </c>
      <c r="AH224">
        <f t="shared" ref="AH224:AI227" si="116">(EW224)</f>
        <v>0</v>
      </c>
      <c r="AI224">
        <f t="shared" si="116"/>
        <v>0</v>
      </c>
      <c r="AJ224">
        <f>(AS224)</f>
        <v>0</v>
      </c>
      <c r="AK224">
        <v>419692.59</v>
      </c>
      <c r="AL224">
        <v>419692.59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3</v>
      </c>
      <c r="BI224">
        <v>0</v>
      </c>
      <c r="BJ224" t="s">
        <v>3</v>
      </c>
      <c r="BM224">
        <v>1617</v>
      </c>
      <c r="BN224">
        <v>0</v>
      </c>
      <c r="BO224" t="s">
        <v>3</v>
      </c>
      <c r="BP224">
        <v>0</v>
      </c>
      <c r="BQ224">
        <v>0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(P224+Q224+S224+R224)</f>
        <v>839385.18</v>
      </c>
      <c r="CQ224">
        <f t="shared" ref="CQ224:CR227" si="117">ROUND(AL224,2)</f>
        <v>419692.59</v>
      </c>
      <c r="CR224">
        <f t="shared" si="117"/>
        <v>0</v>
      </c>
      <c r="CS224">
        <f>ROUND(AN224*BS224,2)</f>
        <v>0</v>
      </c>
      <c r="CT224">
        <f>ROUND(AO224*BA224,2)</f>
        <v>0</v>
      </c>
      <c r="CU224">
        <f t="shared" ref="CU224:CX227" si="118">AG224</f>
        <v>0</v>
      </c>
      <c r="CV224">
        <f t="shared" si="118"/>
        <v>0</v>
      </c>
      <c r="CW224">
        <f t="shared" si="118"/>
        <v>0</v>
      </c>
      <c r="CX224">
        <f t="shared" si="118"/>
        <v>0</v>
      </c>
      <c r="CY224">
        <f>0</f>
        <v>0</v>
      </c>
      <c r="CZ224">
        <f>0</f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1013</v>
      </c>
      <c r="DV224" t="s">
        <v>97</v>
      </c>
      <c r="DW224" t="s">
        <v>97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0</v>
      </c>
      <c r="EF224">
        <v>0</v>
      </c>
      <c r="EG224" t="s">
        <v>3</v>
      </c>
      <c r="EH224">
        <v>0</v>
      </c>
      <c r="EI224" t="s">
        <v>3</v>
      </c>
      <c r="EJ224">
        <v>0</v>
      </c>
      <c r="EK224">
        <v>1617</v>
      </c>
      <c r="EL224" t="s">
        <v>3</v>
      </c>
      <c r="EM224" t="s">
        <v>3</v>
      </c>
      <c r="EO224" t="s">
        <v>3</v>
      </c>
      <c r="EQ224">
        <v>0</v>
      </c>
      <c r="ER224">
        <v>419692.59</v>
      </c>
      <c r="ES224">
        <v>419692.59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EZ224">
        <v>5</v>
      </c>
      <c r="FC224">
        <v>1</v>
      </c>
      <c r="FD224">
        <v>18</v>
      </c>
      <c r="FF224">
        <v>483331.2</v>
      </c>
      <c r="FQ224">
        <v>0</v>
      </c>
      <c r="FR224">
        <f>ROUND(IF(BI224=3,GM224,0),2)</f>
        <v>0</v>
      </c>
      <c r="FS224">
        <v>0</v>
      </c>
      <c r="FX224">
        <v>0</v>
      </c>
      <c r="FY224">
        <v>0</v>
      </c>
      <c r="GA224" t="s">
        <v>176</v>
      </c>
      <c r="GD224">
        <v>1</v>
      </c>
      <c r="GF224">
        <v>624374879</v>
      </c>
      <c r="GG224">
        <v>2</v>
      </c>
      <c r="GH224">
        <v>3</v>
      </c>
      <c r="GI224">
        <v>-2</v>
      </c>
      <c r="GJ224">
        <v>0</v>
      </c>
      <c r="GK224">
        <v>0</v>
      </c>
      <c r="GL224">
        <f>ROUND(IF(AND(BH224=3,BI224=3,FS224&lt;&gt;0),P224,0),2)</f>
        <v>0</v>
      </c>
      <c r="GM224">
        <f>ROUND(O224+X224+Y224,2)+GX224</f>
        <v>839385.18</v>
      </c>
      <c r="GN224">
        <f>IF(OR(BI224=0,BI224=1),GM224-GX224,0)</f>
        <v>839385.18</v>
      </c>
      <c r="GO224">
        <f>IF(BI224=2,GM224-GX224,0)</f>
        <v>0</v>
      </c>
      <c r="GP224">
        <f>IF(BI224=4,GM224-GX224,0)</f>
        <v>0</v>
      </c>
      <c r="GR224">
        <v>1</v>
      </c>
      <c r="GS224">
        <v>1</v>
      </c>
      <c r="GT224">
        <v>0</v>
      </c>
      <c r="GU224" t="s">
        <v>3</v>
      </c>
      <c r="GV224">
        <f>ROUND((GT224),6)</f>
        <v>0</v>
      </c>
      <c r="GW224">
        <v>1</v>
      </c>
      <c r="GX224">
        <f>ROUND(HC224*I224,2)</f>
        <v>0</v>
      </c>
      <c r="HA224">
        <v>0</v>
      </c>
      <c r="HB224">
        <v>0</v>
      </c>
      <c r="HC224">
        <f>GV224*GW224</f>
        <v>0</v>
      </c>
      <c r="HE224" t="s">
        <v>177</v>
      </c>
      <c r="HF224" t="s">
        <v>178</v>
      </c>
      <c r="HG224">
        <f>ROUND(ROUND(AL224,2)*I224,2)</f>
        <v>839385.18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E225" t="s">
        <v>179</v>
      </c>
      <c r="F225" t="s">
        <v>174</v>
      </c>
      <c r="G225" s="71" t="s">
        <v>643</v>
      </c>
      <c r="H225" t="s">
        <v>180</v>
      </c>
      <c r="I225">
        <v>1</v>
      </c>
      <c r="J225">
        <v>0</v>
      </c>
      <c r="K225">
        <v>1</v>
      </c>
      <c r="O225">
        <f>ROUND(CP225,2)</f>
        <v>7641333.3300000001</v>
      </c>
      <c r="P225">
        <f>ROUND(CQ225*I225,2)</f>
        <v>7641333.3300000001</v>
      </c>
      <c r="Q225">
        <f>ROUND(CR225*I225,2)</f>
        <v>0</v>
      </c>
      <c r="R225">
        <f>ROUND(CS225*I225,2)</f>
        <v>0</v>
      </c>
      <c r="S225">
        <f>ROUND(CT225*I225,2)</f>
        <v>0</v>
      </c>
      <c r="T225">
        <f>ROUND(CU225*I225,2)</f>
        <v>0</v>
      </c>
      <c r="U225">
        <f>ROUND(CV225*I225,7)</f>
        <v>0</v>
      </c>
      <c r="V225">
        <f>ROUND(CW225*I225,7)</f>
        <v>0</v>
      </c>
      <c r="W225">
        <f>ROUND(CX225*I225,2)</f>
        <v>0</v>
      </c>
      <c r="X225">
        <f t="shared" si="114"/>
        <v>0</v>
      </c>
      <c r="Y225">
        <f t="shared" si="114"/>
        <v>0</v>
      </c>
      <c r="AA225">
        <v>65175792</v>
      </c>
      <c r="AB225">
        <v>7641333.3300000001</v>
      </c>
      <c r="AC225">
        <f>AB225</f>
        <v>7641333.3300000001</v>
      </c>
      <c r="AD225">
        <f t="shared" si="115"/>
        <v>0</v>
      </c>
      <c r="AE225">
        <f t="shared" si="115"/>
        <v>0</v>
      </c>
      <c r="AF225">
        <f t="shared" si="115"/>
        <v>0</v>
      </c>
      <c r="AG225">
        <f>ROUND((AP225),6)</f>
        <v>0</v>
      </c>
      <c r="AH225">
        <f t="shared" si="116"/>
        <v>0</v>
      </c>
      <c r="AI225">
        <f t="shared" si="116"/>
        <v>0</v>
      </c>
      <c r="AJ225">
        <f>(AS225)</f>
        <v>0</v>
      </c>
      <c r="AK225">
        <f>AC225</f>
        <v>7641333.3300000001</v>
      </c>
      <c r="AL225">
        <f>AB225</f>
        <v>7641333.3300000001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3</v>
      </c>
      <c r="BI225">
        <v>0</v>
      </c>
      <c r="BJ225" t="s">
        <v>3</v>
      </c>
      <c r="BM225">
        <v>1617</v>
      </c>
      <c r="BN225">
        <v>0</v>
      </c>
      <c r="BO225" t="s">
        <v>3</v>
      </c>
      <c r="BP225">
        <v>0</v>
      </c>
      <c r="BQ225">
        <v>0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0</v>
      </c>
      <c r="CA225">
        <v>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>(P225+Q225+S225+R225)</f>
        <v>7641333.3300000001</v>
      </c>
      <c r="CQ225">
        <f t="shared" si="117"/>
        <v>7641333.3300000001</v>
      </c>
      <c r="CR225">
        <f t="shared" si="117"/>
        <v>0</v>
      </c>
      <c r="CS225">
        <f>ROUND(AN225*BS225,2)</f>
        <v>0</v>
      </c>
      <c r="CT225">
        <f>ROUND(AO225*BA225,2)</f>
        <v>0</v>
      </c>
      <c r="CU225">
        <f t="shared" si="118"/>
        <v>0</v>
      </c>
      <c r="CV225">
        <f t="shared" si="118"/>
        <v>0</v>
      </c>
      <c r="CW225">
        <f t="shared" si="118"/>
        <v>0</v>
      </c>
      <c r="CX225">
        <f t="shared" si="118"/>
        <v>0</v>
      </c>
      <c r="CY225">
        <f>0</f>
        <v>0</v>
      </c>
      <c r="CZ225">
        <f>0</f>
        <v>0</v>
      </c>
      <c r="DC225" t="s">
        <v>3</v>
      </c>
      <c r="DD225" t="s">
        <v>3</v>
      </c>
      <c r="DE225" t="s">
        <v>3</v>
      </c>
      <c r="DF225" t="s">
        <v>3</v>
      </c>
      <c r="DG225" t="s">
        <v>3</v>
      </c>
      <c r="DH225" t="s">
        <v>3</v>
      </c>
      <c r="DI225" t="s">
        <v>3</v>
      </c>
      <c r="DJ225" t="s">
        <v>3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1013</v>
      </c>
      <c r="DV225" t="s">
        <v>180</v>
      </c>
      <c r="DW225" t="s">
        <v>180</v>
      </c>
      <c r="DX225">
        <v>1</v>
      </c>
      <c r="DZ225" t="s">
        <v>3</v>
      </c>
      <c r="EA225" t="s">
        <v>3</v>
      </c>
      <c r="EB225" t="s">
        <v>3</v>
      </c>
      <c r="EC225" t="s">
        <v>3</v>
      </c>
      <c r="EE225">
        <v>0</v>
      </c>
      <c r="EF225">
        <v>0</v>
      </c>
      <c r="EG225" t="s">
        <v>3</v>
      </c>
      <c r="EH225">
        <v>0</v>
      </c>
      <c r="EI225" t="s">
        <v>3</v>
      </c>
      <c r="EJ225">
        <v>0</v>
      </c>
      <c r="EK225">
        <v>1617</v>
      </c>
      <c r="EL225" t="s">
        <v>3</v>
      </c>
      <c r="EM225" t="s">
        <v>3</v>
      </c>
      <c r="EO225" t="s">
        <v>3</v>
      </c>
      <c r="EQ225">
        <v>0</v>
      </c>
      <c r="ER225">
        <v>6773000</v>
      </c>
      <c r="ES225">
        <v>6773000</v>
      </c>
      <c r="ET225">
        <v>0</v>
      </c>
      <c r="EU225">
        <v>0</v>
      </c>
      <c r="EV225">
        <v>0</v>
      </c>
      <c r="EW225">
        <v>0</v>
      </c>
      <c r="EX225">
        <v>0</v>
      </c>
      <c r="EY225">
        <v>0</v>
      </c>
      <c r="EZ225">
        <v>5</v>
      </c>
      <c r="FC225">
        <v>1</v>
      </c>
      <c r="FD225">
        <v>18</v>
      </c>
      <c r="FF225">
        <v>7800000</v>
      </c>
      <c r="FQ225">
        <v>0</v>
      </c>
      <c r="FR225">
        <f>ROUND(IF(BI225=3,GM225,0),2)</f>
        <v>0</v>
      </c>
      <c r="FS225">
        <v>0</v>
      </c>
      <c r="FX225">
        <v>0</v>
      </c>
      <c r="FY225">
        <v>0</v>
      </c>
      <c r="GA225" t="s">
        <v>181</v>
      </c>
      <c r="GD225">
        <v>1</v>
      </c>
      <c r="GF225">
        <v>-2027480223</v>
      </c>
      <c r="GG225">
        <v>2</v>
      </c>
      <c r="GH225">
        <v>3</v>
      </c>
      <c r="GI225">
        <v>-2</v>
      </c>
      <c r="GJ225">
        <v>0</v>
      </c>
      <c r="GK225">
        <v>0</v>
      </c>
      <c r="GL225">
        <f>ROUND(IF(AND(BH225=3,BI225=3,FS225&lt;&gt;0),P225,0),2)</f>
        <v>0</v>
      </c>
      <c r="GM225">
        <f>ROUND(O225+X225+Y225,2)+GX225</f>
        <v>7641333.3300000001</v>
      </c>
      <c r="GN225">
        <f>IF(OR(BI225=0,BI225=1),GM225-GX225,0)</f>
        <v>7641333.3300000001</v>
      </c>
      <c r="GO225">
        <f>IF(BI225=2,GM225-GX225,0)</f>
        <v>0</v>
      </c>
      <c r="GP225">
        <f>IF(BI225=4,GM225-GX225,0)</f>
        <v>0</v>
      </c>
      <c r="GR225">
        <v>1</v>
      </c>
      <c r="GS225">
        <v>1</v>
      </c>
      <c r="GT225">
        <v>0</v>
      </c>
      <c r="GU225" t="s">
        <v>3</v>
      </c>
      <c r="GV225">
        <f>ROUND((GT225),6)</f>
        <v>0</v>
      </c>
      <c r="GW225">
        <v>1</v>
      </c>
      <c r="GX225">
        <f>ROUND(HC225*I225,2)</f>
        <v>0</v>
      </c>
      <c r="HA225">
        <v>0</v>
      </c>
      <c r="HB225">
        <v>0</v>
      </c>
      <c r="HC225">
        <f>GV225*GW225</f>
        <v>0</v>
      </c>
      <c r="HE225" t="s">
        <v>177</v>
      </c>
      <c r="HF225" t="s">
        <v>178</v>
      </c>
      <c r="HG225">
        <f>ROUND(ROUND(AL225,2)*I225,2)</f>
        <v>7641333.3300000001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E226" t="s">
        <v>182</v>
      </c>
      <c r="F226" t="s">
        <v>174</v>
      </c>
      <c r="G226" s="71" t="s">
        <v>644</v>
      </c>
      <c r="H226" t="s">
        <v>180</v>
      </c>
      <c r="I226">
        <v>1</v>
      </c>
      <c r="J226">
        <v>0</v>
      </c>
      <c r="K226">
        <v>1</v>
      </c>
      <c r="O226">
        <f>ROUND(CP226,2)</f>
        <v>3126000</v>
      </c>
      <c r="P226">
        <f>ROUND(CQ226*I226,2)</f>
        <v>3126000</v>
      </c>
      <c r="Q226">
        <f>ROUND(CR226*I226,2)</f>
        <v>0</v>
      </c>
      <c r="R226">
        <f>ROUND(CS226*I226,2)</f>
        <v>0</v>
      </c>
      <c r="S226">
        <f>ROUND(CT226*I226,2)</f>
        <v>0</v>
      </c>
      <c r="T226">
        <f>ROUND(CU226*I226,2)</f>
        <v>0</v>
      </c>
      <c r="U226">
        <f>ROUND(CV226*I226,7)</f>
        <v>0</v>
      </c>
      <c r="V226">
        <f>ROUND(CW226*I226,7)</f>
        <v>0</v>
      </c>
      <c r="W226">
        <f>ROUND(CX226*I226,2)</f>
        <v>0</v>
      </c>
      <c r="X226">
        <f t="shared" si="114"/>
        <v>0</v>
      </c>
      <c r="Y226">
        <f t="shared" si="114"/>
        <v>0</v>
      </c>
      <c r="AA226">
        <v>65175792</v>
      </c>
      <c r="AB226">
        <v>3126000</v>
      </c>
      <c r="AC226">
        <f>AB226</f>
        <v>3126000</v>
      </c>
      <c r="AD226">
        <f t="shared" si="115"/>
        <v>0</v>
      </c>
      <c r="AE226">
        <f t="shared" si="115"/>
        <v>0</v>
      </c>
      <c r="AF226">
        <f t="shared" si="115"/>
        <v>0</v>
      </c>
      <c r="AG226">
        <f>ROUND((AP226),6)</f>
        <v>0</v>
      </c>
      <c r="AH226">
        <f t="shared" si="116"/>
        <v>0</v>
      </c>
      <c r="AI226">
        <f t="shared" si="116"/>
        <v>0</v>
      </c>
      <c r="AJ226">
        <f>(AS226)</f>
        <v>0</v>
      </c>
      <c r="AK226">
        <f>AB226</f>
        <v>3126000</v>
      </c>
      <c r="AL226">
        <f>AB226</f>
        <v>3126000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3</v>
      </c>
      <c r="BI226">
        <v>0</v>
      </c>
      <c r="BJ226" t="s">
        <v>3</v>
      </c>
      <c r="BM226">
        <v>1617</v>
      </c>
      <c r="BN226">
        <v>0</v>
      </c>
      <c r="BO226" t="s">
        <v>3</v>
      </c>
      <c r="BP226">
        <v>0</v>
      </c>
      <c r="BQ226">
        <v>0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0</v>
      </c>
      <c r="CA226">
        <v>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>(P226+Q226+S226+R226)</f>
        <v>3126000</v>
      </c>
      <c r="CQ226">
        <f t="shared" si="117"/>
        <v>3126000</v>
      </c>
      <c r="CR226">
        <f t="shared" si="117"/>
        <v>0</v>
      </c>
      <c r="CS226">
        <f>ROUND(AN226*BS226,2)</f>
        <v>0</v>
      </c>
      <c r="CT226">
        <f>ROUND(AO226*BA226,2)</f>
        <v>0</v>
      </c>
      <c r="CU226">
        <f t="shared" si="118"/>
        <v>0</v>
      </c>
      <c r="CV226">
        <f t="shared" si="118"/>
        <v>0</v>
      </c>
      <c r="CW226">
        <f t="shared" si="118"/>
        <v>0</v>
      </c>
      <c r="CX226">
        <f t="shared" si="118"/>
        <v>0</v>
      </c>
      <c r="CY226">
        <f>0</f>
        <v>0</v>
      </c>
      <c r="CZ226">
        <f>0</f>
        <v>0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1013</v>
      </c>
      <c r="DV226" t="s">
        <v>180</v>
      </c>
      <c r="DW226" t="s">
        <v>180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0</v>
      </c>
      <c r="EF226">
        <v>0</v>
      </c>
      <c r="EG226" t="s">
        <v>3</v>
      </c>
      <c r="EH226">
        <v>0</v>
      </c>
      <c r="EI226" t="s">
        <v>3</v>
      </c>
      <c r="EJ226">
        <v>0</v>
      </c>
      <c r="EK226">
        <v>1617</v>
      </c>
      <c r="EL226" t="s">
        <v>3</v>
      </c>
      <c r="EM226" t="s">
        <v>3</v>
      </c>
      <c r="EO226" t="s">
        <v>3</v>
      </c>
      <c r="EQ226">
        <v>0</v>
      </c>
      <c r="ER226">
        <v>2709200</v>
      </c>
      <c r="ES226">
        <v>2709200</v>
      </c>
      <c r="ET226">
        <v>0</v>
      </c>
      <c r="EU226">
        <v>0</v>
      </c>
      <c r="EV226">
        <v>0</v>
      </c>
      <c r="EW226">
        <v>0</v>
      </c>
      <c r="EX226">
        <v>0</v>
      </c>
      <c r="EY226">
        <v>0</v>
      </c>
      <c r="EZ226">
        <v>5</v>
      </c>
      <c r="FC226">
        <v>1</v>
      </c>
      <c r="FD226">
        <v>18</v>
      </c>
      <c r="FF226">
        <v>3120000</v>
      </c>
      <c r="FQ226">
        <v>0</v>
      </c>
      <c r="FR226">
        <f>ROUND(IF(BI226=3,GM226,0),2)</f>
        <v>0</v>
      </c>
      <c r="FS226">
        <v>0</v>
      </c>
      <c r="FX226">
        <v>0</v>
      </c>
      <c r="FY226">
        <v>0</v>
      </c>
      <c r="GA226" t="s">
        <v>183</v>
      </c>
      <c r="GD226">
        <v>1</v>
      </c>
      <c r="GF226">
        <v>-1896607994</v>
      </c>
      <c r="GG226">
        <v>2</v>
      </c>
      <c r="GH226">
        <v>3</v>
      </c>
      <c r="GI226">
        <v>-2</v>
      </c>
      <c r="GJ226">
        <v>0</v>
      </c>
      <c r="GK226">
        <v>0</v>
      </c>
      <c r="GL226">
        <f>ROUND(IF(AND(BH226=3,BI226=3,FS226&lt;&gt;0),P226,0),2)</f>
        <v>0</v>
      </c>
      <c r="GM226">
        <f>ROUND(O226+X226+Y226,2)+GX226</f>
        <v>3126000</v>
      </c>
      <c r="GN226">
        <f>IF(OR(BI226=0,BI226=1),GM226-GX226,0)</f>
        <v>3126000</v>
      </c>
      <c r="GO226">
        <f>IF(BI226=2,GM226-GX226,0)</f>
        <v>0</v>
      </c>
      <c r="GP226">
        <f>IF(BI226=4,GM226-GX226,0)</f>
        <v>0</v>
      </c>
      <c r="GR226">
        <v>1</v>
      </c>
      <c r="GS226">
        <v>1</v>
      </c>
      <c r="GT226">
        <v>0</v>
      </c>
      <c r="GU226" t="s">
        <v>3</v>
      </c>
      <c r="GV226">
        <f>ROUND((GT226),6)</f>
        <v>0</v>
      </c>
      <c r="GW226">
        <v>1</v>
      </c>
      <c r="GX226">
        <f>ROUND(HC226*I226,2)</f>
        <v>0</v>
      </c>
      <c r="HA226">
        <v>0</v>
      </c>
      <c r="HB226">
        <v>0</v>
      </c>
      <c r="HC226">
        <f>GV226*GW226</f>
        <v>0</v>
      </c>
      <c r="HE226" t="s">
        <v>177</v>
      </c>
      <c r="HF226" t="s">
        <v>178</v>
      </c>
      <c r="HG226">
        <f>ROUND(ROUND(AL226,2)*I226,2)</f>
        <v>3126000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E227" t="s">
        <v>184</v>
      </c>
      <c r="F227" t="s">
        <v>174</v>
      </c>
      <c r="G227" t="s">
        <v>185</v>
      </c>
      <c r="H227" t="s">
        <v>97</v>
      </c>
      <c r="I227">
        <v>1</v>
      </c>
      <c r="J227">
        <v>0</v>
      </c>
      <c r="K227">
        <v>1</v>
      </c>
      <c r="O227">
        <f>ROUND(CP227,2)</f>
        <v>78150</v>
      </c>
      <c r="P227">
        <f>ROUND(CQ227*I227,2)</f>
        <v>78150</v>
      </c>
      <c r="Q227">
        <f>ROUND(CR227*I227,2)</f>
        <v>0</v>
      </c>
      <c r="R227">
        <f>ROUND(CS227*I227,2)</f>
        <v>0</v>
      </c>
      <c r="S227">
        <f>ROUND(CT227*I227,2)</f>
        <v>0</v>
      </c>
      <c r="T227">
        <f>ROUND(CU227*I227,2)</f>
        <v>0</v>
      </c>
      <c r="U227">
        <f>ROUND(CV227*I227,7)</f>
        <v>0</v>
      </c>
      <c r="V227">
        <f>ROUND(CW227*I227,7)</f>
        <v>0</v>
      </c>
      <c r="W227">
        <f>ROUND(CX227*I227,2)</f>
        <v>0</v>
      </c>
      <c r="X227">
        <f t="shared" si="114"/>
        <v>0</v>
      </c>
      <c r="Y227">
        <f t="shared" si="114"/>
        <v>0</v>
      </c>
      <c r="AA227">
        <v>65175792</v>
      </c>
      <c r="AB227">
        <f>ROUND((AC227+AD227+AF227),6)</f>
        <v>78150</v>
      </c>
      <c r="AC227">
        <f t="shared" si="115"/>
        <v>78150</v>
      </c>
      <c r="AD227">
        <f t="shared" si="115"/>
        <v>0</v>
      </c>
      <c r="AE227">
        <f t="shared" si="115"/>
        <v>0</v>
      </c>
      <c r="AF227">
        <f t="shared" si="115"/>
        <v>0</v>
      </c>
      <c r="AG227">
        <f>ROUND((AP227),6)</f>
        <v>0</v>
      </c>
      <c r="AH227">
        <f t="shared" si="116"/>
        <v>0</v>
      </c>
      <c r="AI227">
        <f t="shared" si="116"/>
        <v>0</v>
      </c>
      <c r="AJ227">
        <f>(AS227)</f>
        <v>0</v>
      </c>
      <c r="AK227">
        <v>78150</v>
      </c>
      <c r="AL227">
        <v>78150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3</v>
      </c>
      <c r="BI227">
        <v>0</v>
      </c>
      <c r="BJ227" t="s">
        <v>3</v>
      </c>
      <c r="BM227">
        <v>1617</v>
      </c>
      <c r="BN227">
        <v>0</v>
      </c>
      <c r="BO227" t="s">
        <v>3</v>
      </c>
      <c r="BP227">
        <v>0</v>
      </c>
      <c r="BQ227">
        <v>0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0</v>
      </c>
      <c r="CA227">
        <v>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>(P227+Q227+S227+R227)</f>
        <v>78150</v>
      </c>
      <c r="CQ227">
        <f t="shared" si="117"/>
        <v>78150</v>
      </c>
      <c r="CR227">
        <f t="shared" si="117"/>
        <v>0</v>
      </c>
      <c r="CS227">
        <f>ROUND(AN227*BS227,2)</f>
        <v>0</v>
      </c>
      <c r="CT227">
        <f>ROUND(AO227*BA227,2)</f>
        <v>0</v>
      </c>
      <c r="CU227">
        <f t="shared" si="118"/>
        <v>0</v>
      </c>
      <c r="CV227">
        <f t="shared" si="118"/>
        <v>0</v>
      </c>
      <c r="CW227">
        <f t="shared" si="118"/>
        <v>0</v>
      </c>
      <c r="CX227">
        <f t="shared" si="118"/>
        <v>0</v>
      </c>
      <c r="CY227">
        <f>0</f>
        <v>0</v>
      </c>
      <c r="CZ227">
        <f>0</f>
        <v>0</v>
      </c>
      <c r="DC227" t="s">
        <v>3</v>
      </c>
      <c r="DD227" t="s">
        <v>3</v>
      </c>
      <c r="DE227" t="s">
        <v>3</v>
      </c>
      <c r="DF227" t="s">
        <v>3</v>
      </c>
      <c r="DG227" t="s">
        <v>3</v>
      </c>
      <c r="DH227" t="s">
        <v>3</v>
      </c>
      <c r="DI227" t="s">
        <v>3</v>
      </c>
      <c r="DJ227" t="s">
        <v>3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1013</v>
      </c>
      <c r="DV227" t="s">
        <v>97</v>
      </c>
      <c r="DW227" t="s">
        <v>97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0</v>
      </c>
      <c r="EF227">
        <v>0</v>
      </c>
      <c r="EG227" t="s">
        <v>3</v>
      </c>
      <c r="EH227">
        <v>0</v>
      </c>
      <c r="EI227" t="s">
        <v>3</v>
      </c>
      <c r="EJ227">
        <v>0</v>
      </c>
      <c r="EK227">
        <v>1617</v>
      </c>
      <c r="EL227" t="s">
        <v>3</v>
      </c>
      <c r="EM227" t="s">
        <v>3</v>
      </c>
      <c r="EO227" t="s">
        <v>3</v>
      </c>
      <c r="EQ227">
        <v>0</v>
      </c>
      <c r="ER227">
        <v>78150</v>
      </c>
      <c r="ES227">
        <v>78150</v>
      </c>
      <c r="ET227">
        <v>0</v>
      </c>
      <c r="EU227">
        <v>0</v>
      </c>
      <c r="EV227">
        <v>0</v>
      </c>
      <c r="EW227">
        <v>0</v>
      </c>
      <c r="EX227">
        <v>0</v>
      </c>
      <c r="EY227">
        <v>0</v>
      </c>
      <c r="EZ227">
        <v>5</v>
      </c>
      <c r="FC227">
        <v>1</v>
      </c>
      <c r="FD227">
        <v>18</v>
      </c>
      <c r="FF227">
        <v>90000</v>
      </c>
      <c r="FQ227">
        <v>0</v>
      </c>
      <c r="FR227">
        <f>ROUND(IF(BI227=3,GM227,0),2)</f>
        <v>0</v>
      </c>
      <c r="FS227">
        <v>0</v>
      </c>
      <c r="FX227">
        <v>0</v>
      </c>
      <c r="FY227">
        <v>0</v>
      </c>
      <c r="GA227" t="s">
        <v>186</v>
      </c>
      <c r="GD227">
        <v>1</v>
      </c>
      <c r="GF227">
        <v>573186391</v>
      </c>
      <c r="GG227">
        <v>2</v>
      </c>
      <c r="GH227">
        <v>3</v>
      </c>
      <c r="GI227">
        <v>-2</v>
      </c>
      <c r="GJ227">
        <v>0</v>
      </c>
      <c r="GK227">
        <v>0</v>
      </c>
      <c r="GL227">
        <f>ROUND(IF(AND(BH227=3,BI227=3,FS227&lt;&gt;0),P227,0),2)</f>
        <v>0</v>
      </c>
      <c r="GM227">
        <f>ROUND(O227+X227+Y227,2)+GX227</f>
        <v>78150</v>
      </c>
      <c r="GN227">
        <f>IF(OR(BI227=0,BI227=1),GM227-GX227,0)</f>
        <v>78150</v>
      </c>
      <c r="GO227">
        <f>IF(BI227=2,GM227-GX227,0)</f>
        <v>0</v>
      </c>
      <c r="GP227">
        <f>IF(BI227=4,GM227-GX227,0)</f>
        <v>0</v>
      </c>
      <c r="GR227">
        <v>1</v>
      </c>
      <c r="GS227">
        <v>1</v>
      </c>
      <c r="GT227">
        <v>0</v>
      </c>
      <c r="GU227" t="s">
        <v>3</v>
      </c>
      <c r="GV227">
        <f>ROUND((GT227),6)</f>
        <v>0</v>
      </c>
      <c r="GW227">
        <v>1</v>
      </c>
      <c r="GX227">
        <f>ROUND(HC227*I227,2)</f>
        <v>0</v>
      </c>
      <c r="HA227">
        <v>0</v>
      </c>
      <c r="HB227">
        <v>0</v>
      </c>
      <c r="HC227">
        <f>GV227*GW227</f>
        <v>0</v>
      </c>
      <c r="HE227" t="s">
        <v>177</v>
      </c>
      <c r="HF227" t="s">
        <v>178</v>
      </c>
      <c r="HG227">
        <f>ROUND(ROUND(AL227,2)*I227,2)</f>
        <v>78150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9" spans="1:245" x14ac:dyDescent="0.2">
      <c r="A229" s="2">
        <v>51</v>
      </c>
      <c r="B229" s="2">
        <f>B220</f>
        <v>1</v>
      </c>
      <c r="C229" s="2">
        <f>A220</f>
        <v>4</v>
      </c>
      <c r="D229" s="2">
        <f>ROW(A220)</f>
        <v>220</v>
      </c>
      <c r="E229" s="2"/>
      <c r="F229" s="2" t="str">
        <f>IF(F220&lt;&gt;"",F220,"")</f>
        <v>Новый раздел</v>
      </c>
      <c r="G229" s="2" t="str">
        <f>IF(G220&lt;&gt;"",G220,"")</f>
        <v>Оборудование</v>
      </c>
      <c r="H229" s="2">
        <v>0</v>
      </c>
      <c r="I229" s="2"/>
      <c r="J229" s="2"/>
      <c r="K229" s="2"/>
      <c r="L229" s="2"/>
      <c r="M229" s="2"/>
      <c r="N229" s="2"/>
      <c r="O229" s="2">
        <f t="shared" ref="O229:T229" si="119">ROUND(AB229,2)</f>
        <v>11684868.51</v>
      </c>
      <c r="P229" s="2">
        <f t="shared" si="119"/>
        <v>11684868.51</v>
      </c>
      <c r="Q229" s="2">
        <f t="shared" si="119"/>
        <v>0</v>
      </c>
      <c r="R229" s="2">
        <f t="shared" si="119"/>
        <v>0</v>
      </c>
      <c r="S229" s="2">
        <f t="shared" si="119"/>
        <v>0</v>
      </c>
      <c r="T229" s="2">
        <f t="shared" si="119"/>
        <v>0</v>
      </c>
      <c r="U229" s="2">
        <f>AH229</f>
        <v>0</v>
      </c>
      <c r="V229" s="2">
        <f>AI229</f>
        <v>0</v>
      </c>
      <c r="W229" s="2">
        <f>ROUND(AJ229,2)</f>
        <v>0</v>
      </c>
      <c r="X229" s="2">
        <f>ROUND(AK229,2)</f>
        <v>0</v>
      </c>
      <c r="Y229" s="2">
        <f>ROUND(AL229,2)</f>
        <v>0</v>
      </c>
      <c r="Z229" s="2"/>
      <c r="AA229" s="2"/>
      <c r="AB229" s="2">
        <f>ROUND(SUMIF(AA224:AA227,"=65175792",O224:O227),2)</f>
        <v>11684868.51</v>
      </c>
      <c r="AC229" s="2">
        <f>ROUND(SUMIF(AA224:AA227,"=65175792",P224:P227),2)</f>
        <v>11684868.51</v>
      </c>
      <c r="AD229" s="2">
        <f>ROUND(SUMIF(AA224:AA227,"=65175792",Q224:Q227),2)</f>
        <v>0</v>
      </c>
      <c r="AE229" s="2">
        <f>ROUND(SUMIF(AA224:AA227,"=65175792",R224:R227),2)</f>
        <v>0</v>
      </c>
      <c r="AF229" s="2">
        <f>ROUND(SUMIF(AA224:AA227,"=65175792",S224:S227),2)</f>
        <v>0</v>
      </c>
      <c r="AG229" s="2">
        <f>ROUND(SUMIF(AA224:AA227,"=65175792",T224:T227),2)</f>
        <v>0</v>
      </c>
      <c r="AH229" s="2">
        <f>SUMIF(AA224:AA227,"=65175792",U224:U227)</f>
        <v>0</v>
      </c>
      <c r="AI229" s="2">
        <f>SUMIF(AA224:AA227,"=65175792",V224:V227)</f>
        <v>0</v>
      </c>
      <c r="AJ229" s="2">
        <f>ROUND(SUMIF(AA224:AA227,"=65175792",W224:W227),2)</f>
        <v>0</v>
      </c>
      <c r="AK229" s="2">
        <f>ROUND(SUMIF(AA224:AA227,"=65175792",X224:X227),2)</f>
        <v>0</v>
      </c>
      <c r="AL229" s="2">
        <f>ROUND(SUMIF(AA224:AA227,"=65175792",Y224:Y227),2)</f>
        <v>0</v>
      </c>
      <c r="AM229" s="2"/>
      <c r="AN229" s="2"/>
      <c r="AO229" s="2">
        <f t="shared" ref="AO229:BD229" si="120">ROUND(BX229,2)</f>
        <v>0</v>
      </c>
      <c r="AP229" s="2">
        <f t="shared" si="120"/>
        <v>0</v>
      </c>
      <c r="AQ229" s="2">
        <f t="shared" si="120"/>
        <v>0</v>
      </c>
      <c r="AR229" s="2">
        <f t="shared" si="120"/>
        <v>11684868.51</v>
      </c>
      <c r="AS229" s="2">
        <f t="shared" si="120"/>
        <v>11684868.51</v>
      </c>
      <c r="AT229" s="2">
        <f t="shared" si="120"/>
        <v>0</v>
      </c>
      <c r="AU229" s="2">
        <f t="shared" si="120"/>
        <v>0</v>
      </c>
      <c r="AV229" s="2">
        <f t="shared" si="120"/>
        <v>11684868.51</v>
      </c>
      <c r="AW229" s="2">
        <f t="shared" si="120"/>
        <v>11684868.51</v>
      </c>
      <c r="AX229" s="2">
        <f t="shared" si="120"/>
        <v>0</v>
      </c>
      <c r="AY229" s="2">
        <f t="shared" si="120"/>
        <v>11684868.51</v>
      </c>
      <c r="AZ229" s="2">
        <f t="shared" si="120"/>
        <v>0</v>
      </c>
      <c r="BA229" s="2">
        <f t="shared" si="120"/>
        <v>0</v>
      </c>
      <c r="BB229" s="2">
        <f t="shared" si="120"/>
        <v>0</v>
      </c>
      <c r="BC229" s="2">
        <f t="shared" si="120"/>
        <v>0</v>
      </c>
      <c r="BD229" s="2">
        <f t="shared" si="120"/>
        <v>0</v>
      </c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>
        <f>ROUND(SUMIF(AA224:AA227,"=65175792",FQ224:FQ227),2)</f>
        <v>0</v>
      </c>
      <c r="BY229" s="2">
        <f>ROUND(SUMIF(AA224:AA227,"=65175792",FR224:FR227),2)</f>
        <v>0</v>
      </c>
      <c r="BZ229" s="2">
        <f>ROUND(SUMIF(AA224:AA227,"=65175792",GL224:GL227),2)</f>
        <v>0</v>
      </c>
      <c r="CA229" s="2">
        <f>ROUND(SUMIF(AA224:AA227,"=65175792",GM224:GM227),2)</f>
        <v>11684868.51</v>
      </c>
      <c r="CB229" s="2">
        <f>ROUND(SUMIF(AA224:AA227,"=65175792",GN224:GN227),2)</f>
        <v>11684868.51</v>
      </c>
      <c r="CC229" s="2">
        <f>ROUND(SUMIF(AA224:AA227,"=65175792",GO224:GO227),2)</f>
        <v>0</v>
      </c>
      <c r="CD229" s="2">
        <f>ROUND(SUMIF(AA224:AA227,"=65175792",GP224:GP227),2)</f>
        <v>0</v>
      </c>
      <c r="CE229" s="2">
        <f>AC229-BX229</f>
        <v>11684868.51</v>
      </c>
      <c r="CF229" s="2">
        <f>AC229-BY229</f>
        <v>11684868.51</v>
      </c>
      <c r="CG229" s="2">
        <f>BX229-BZ229</f>
        <v>0</v>
      </c>
      <c r="CH229" s="2">
        <f>AC229-BX229-BY229+BZ229</f>
        <v>11684868.51</v>
      </c>
      <c r="CI229" s="2">
        <f>BY229-BZ229</f>
        <v>0</v>
      </c>
      <c r="CJ229" s="2">
        <f>ROUND(SUMIF(AA224:AA227,"=65175792",GX224:GX227),2)</f>
        <v>0</v>
      </c>
      <c r="CK229" s="2">
        <f>ROUND(SUMIF(AA224:AA227,"=65175792",GY224:GY227),2)</f>
        <v>0</v>
      </c>
      <c r="CL229" s="2">
        <f>ROUND(SUMIF(AA224:AA227,"=65175792",GZ224:GZ227),2)</f>
        <v>0</v>
      </c>
      <c r="CM229" s="2">
        <f>ROUND(SUMIF(AA224:AA227,"=65175792",HD224:HD227),2)</f>
        <v>0</v>
      </c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  <c r="GU229" s="3"/>
      <c r="GV229" s="3"/>
      <c r="GW229" s="3"/>
      <c r="GX229" s="3">
        <v>0</v>
      </c>
    </row>
    <row r="231" spans="1:245" x14ac:dyDescent="0.2">
      <c r="A231" s="4">
        <v>50</v>
      </c>
      <c r="B231" s="4">
        <v>0</v>
      </c>
      <c r="C231" s="4">
        <v>0</v>
      </c>
      <c r="D231" s="4">
        <v>1</v>
      </c>
      <c r="E231" s="4">
        <v>201</v>
      </c>
      <c r="F231" s="4">
        <f>ROUND(Source!O229,O231)</f>
        <v>11684868.51</v>
      </c>
      <c r="G231" s="4" t="s">
        <v>17</v>
      </c>
      <c r="H231" s="4" t="s">
        <v>18</v>
      </c>
      <c r="I231" s="4"/>
      <c r="J231" s="4"/>
      <c r="K231" s="4">
        <v>201</v>
      </c>
      <c r="L231" s="4">
        <v>1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10399735.18</v>
      </c>
      <c r="X231" s="4">
        <v>1</v>
      </c>
      <c r="Y231" s="4">
        <v>10399735.18</v>
      </c>
      <c r="Z231" s="4"/>
      <c r="AA231" s="4"/>
      <c r="AB231" s="4"/>
    </row>
    <row r="232" spans="1:245" x14ac:dyDescent="0.2">
      <c r="A232" s="4">
        <v>50</v>
      </c>
      <c r="B232" s="4">
        <v>0</v>
      </c>
      <c r="C232" s="4">
        <v>0</v>
      </c>
      <c r="D232" s="4">
        <v>1</v>
      </c>
      <c r="E232" s="4">
        <v>202</v>
      </c>
      <c r="F232" s="4">
        <f>ROUND(Source!P229,O232)</f>
        <v>11684868.51</v>
      </c>
      <c r="G232" s="4" t="s">
        <v>19</v>
      </c>
      <c r="H232" s="4" t="s">
        <v>20</v>
      </c>
      <c r="I232" s="4"/>
      <c r="J232" s="4"/>
      <c r="K232" s="4">
        <v>202</v>
      </c>
      <c r="L232" s="4">
        <v>2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10399735.18</v>
      </c>
      <c r="X232" s="4">
        <v>1</v>
      </c>
      <c r="Y232" s="4">
        <v>10399735.18</v>
      </c>
      <c r="Z232" s="4"/>
      <c r="AA232" s="4"/>
      <c r="AB232" s="4"/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222</v>
      </c>
      <c r="F233" s="4">
        <f>ROUND(Source!AO229,O233)</f>
        <v>0</v>
      </c>
      <c r="G233" s="4" t="s">
        <v>21</v>
      </c>
      <c r="H233" s="4" t="s">
        <v>22</v>
      </c>
      <c r="I233" s="4"/>
      <c r="J233" s="4"/>
      <c r="K233" s="4">
        <v>222</v>
      </c>
      <c r="L233" s="4">
        <v>3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225</v>
      </c>
      <c r="F234" s="4">
        <f>ROUND(Source!AV229,O234)</f>
        <v>11684868.51</v>
      </c>
      <c r="G234" s="4" t="s">
        <v>23</v>
      </c>
      <c r="H234" s="4" t="s">
        <v>24</v>
      </c>
      <c r="I234" s="4"/>
      <c r="J234" s="4"/>
      <c r="K234" s="4">
        <v>225</v>
      </c>
      <c r="L234" s="4">
        <v>4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10399735.18</v>
      </c>
      <c r="X234" s="4">
        <v>1</v>
      </c>
      <c r="Y234" s="4">
        <v>10399735.18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226</v>
      </c>
      <c r="F235" s="4">
        <f>ROUND(Source!AW229,O235)</f>
        <v>11684868.51</v>
      </c>
      <c r="G235" s="4" t="s">
        <v>25</v>
      </c>
      <c r="H235" s="4" t="s">
        <v>26</v>
      </c>
      <c r="I235" s="4"/>
      <c r="J235" s="4"/>
      <c r="K235" s="4">
        <v>226</v>
      </c>
      <c r="L235" s="4">
        <v>5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10399735.18</v>
      </c>
      <c r="X235" s="4">
        <v>1</v>
      </c>
      <c r="Y235" s="4">
        <v>10399735.18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227</v>
      </c>
      <c r="F236" s="4">
        <f>ROUND(Source!AX229,O236)</f>
        <v>0</v>
      </c>
      <c r="G236" s="4" t="s">
        <v>27</v>
      </c>
      <c r="H236" s="4" t="s">
        <v>28</v>
      </c>
      <c r="I236" s="4"/>
      <c r="J236" s="4"/>
      <c r="K236" s="4">
        <v>227</v>
      </c>
      <c r="L236" s="4">
        <v>6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228</v>
      </c>
      <c r="F237" s="4">
        <f>ROUND(Source!AY229,O237)</f>
        <v>11684868.51</v>
      </c>
      <c r="G237" s="4" t="s">
        <v>29</v>
      </c>
      <c r="H237" s="4" t="s">
        <v>30</v>
      </c>
      <c r="I237" s="4"/>
      <c r="J237" s="4"/>
      <c r="K237" s="4">
        <v>228</v>
      </c>
      <c r="L237" s="4">
        <v>7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10399735.18</v>
      </c>
      <c r="X237" s="4">
        <v>1</v>
      </c>
      <c r="Y237" s="4">
        <v>10399735.18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216</v>
      </c>
      <c r="F238" s="4">
        <f>ROUND(Source!AP229,O238)</f>
        <v>0</v>
      </c>
      <c r="G238" s="4" t="s">
        <v>31</v>
      </c>
      <c r="H238" s="4" t="s">
        <v>32</v>
      </c>
      <c r="I238" s="4"/>
      <c r="J238" s="4"/>
      <c r="K238" s="4">
        <v>216</v>
      </c>
      <c r="L238" s="4">
        <v>8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223</v>
      </c>
      <c r="F239" s="4">
        <f>ROUND(Source!AQ229,O239)</f>
        <v>0</v>
      </c>
      <c r="G239" s="4" t="s">
        <v>33</v>
      </c>
      <c r="H239" s="4" t="s">
        <v>34</v>
      </c>
      <c r="I239" s="4"/>
      <c r="J239" s="4"/>
      <c r="K239" s="4">
        <v>223</v>
      </c>
      <c r="L239" s="4">
        <v>9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229</v>
      </c>
      <c r="F240" s="4">
        <f>ROUND(Source!AZ229,O240)</f>
        <v>0</v>
      </c>
      <c r="G240" s="4" t="s">
        <v>35</v>
      </c>
      <c r="H240" s="4" t="s">
        <v>36</v>
      </c>
      <c r="I240" s="4"/>
      <c r="J240" s="4"/>
      <c r="K240" s="4">
        <v>229</v>
      </c>
      <c r="L240" s="4">
        <v>10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203</v>
      </c>
      <c r="F241" s="4">
        <f>ROUND(Source!Q229,O241)</f>
        <v>0</v>
      </c>
      <c r="G241" s="4" t="s">
        <v>37</v>
      </c>
      <c r="H241" s="4" t="s">
        <v>38</v>
      </c>
      <c r="I241" s="4"/>
      <c r="J241" s="4"/>
      <c r="K241" s="4">
        <v>203</v>
      </c>
      <c r="L241" s="4">
        <v>11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231</v>
      </c>
      <c r="F242" s="4">
        <f>ROUND(Source!BB229,O242)</f>
        <v>0</v>
      </c>
      <c r="G242" s="4" t="s">
        <v>39</v>
      </c>
      <c r="H242" s="4" t="s">
        <v>40</v>
      </c>
      <c r="I242" s="4"/>
      <c r="J242" s="4"/>
      <c r="K242" s="4">
        <v>231</v>
      </c>
      <c r="L242" s="4">
        <v>12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204</v>
      </c>
      <c r="F243" s="4">
        <f>ROUND(Source!R229,O243)</f>
        <v>0</v>
      </c>
      <c r="G243" s="4" t="s">
        <v>41</v>
      </c>
      <c r="H243" s="4" t="s">
        <v>42</v>
      </c>
      <c r="I243" s="4"/>
      <c r="J243" s="4"/>
      <c r="K243" s="4">
        <v>204</v>
      </c>
      <c r="L243" s="4">
        <v>13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205</v>
      </c>
      <c r="F244" s="4">
        <f>ROUND(Source!S229,O244)</f>
        <v>0</v>
      </c>
      <c r="G244" s="4" t="s">
        <v>43</v>
      </c>
      <c r="H244" s="4" t="s">
        <v>44</v>
      </c>
      <c r="I244" s="4"/>
      <c r="J244" s="4"/>
      <c r="K244" s="4">
        <v>205</v>
      </c>
      <c r="L244" s="4">
        <v>14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232</v>
      </c>
      <c r="F245" s="4">
        <f>ROUND(Source!BC229,O245)</f>
        <v>0</v>
      </c>
      <c r="G245" s="4" t="s">
        <v>45</v>
      </c>
      <c r="H245" s="4" t="s">
        <v>46</v>
      </c>
      <c r="I245" s="4"/>
      <c r="J245" s="4"/>
      <c r="K245" s="4">
        <v>232</v>
      </c>
      <c r="L245" s="4">
        <v>15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214</v>
      </c>
      <c r="F246" s="4">
        <f>ROUND(Source!AS229,O246)</f>
        <v>11684868.51</v>
      </c>
      <c r="G246" s="4" t="s">
        <v>47</v>
      </c>
      <c r="H246" s="4" t="s">
        <v>48</v>
      </c>
      <c r="I246" s="4"/>
      <c r="J246" s="4"/>
      <c r="K246" s="4">
        <v>214</v>
      </c>
      <c r="L246" s="4">
        <v>16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215</v>
      </c>
      <c r="F247" s="4">
        <f>ROUND(Source!AT229,O247)</f>
        <v>0</v>
      </c>
      <c r="G247" s="4" t="s">
        <v>49</v>
      </c>
      <c r="H247" s="4" t="s">
        <v>50</v>
      </c>
      <c r="I247" s="4"/>
      <c r="J247" s="4"/>
      <c r="K247" s="4">
        <v>215</v>
      </c>
      <c r="L247" s="4">
        <v>17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217</v>
      </c>
      <c r="F248" s="4">
        <f>ROUND(Source!AU229,O248)</f>
        <v>0</v>
      </c>
      <c r="G248" s="4" t="s">
        <v>51</v>
      </c>
      <c r="H248" s="4" t="s">
        <v>52</v>
      </c>
      <c r="I248" s="4"/>
      <c r="J248" s="4"/>
      <c r="K248" s="4">
        <v>217</v>
      </c>
      <c r="L248" s="4">
        <v>18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230</v>
      </c>
      <c r="F249" s="4">
        <f>ROUND(Source!BA229,O249)</f>
        <v>0</v>
      </c>
      <c r="G249" s="4" t="s">
        <v>53</v>
      </c>
      <c r="H249" s="4" t="s">
        <v>54</v>
      </c>
      <c r="I249" s="4"/>
      <c r="J249" s="4"/>
      <c r="K249" s="4">
        <v>230</v>
      </c>
      <c r="L249" s="4">
        <v>19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206</v>
      </c>
      <c r="F250" s="4">
        <f>ROUND(Source!T229,O250)</f>
        <v>0</v>
      </c>
      <c r="G250" s="4" t="s">
        <v>55</v>
      </c>
      <c r="H250" s="4" t="s">
        <v>56</v>
      </c>
      <c r="I250" s="4"/>
      <c r="J250" s="4"/>
      <c r="K250" s="4">
        <v>206</v>
      </c>
      <c r="L250" s="4">
        <v>20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207</v>
      </c>
      <c r="F251" s="4">
        <f>ROUND(Source!U229,O251)</f>
        <v>0</v>
      </c>
      <c r="G251" s="4" t="s">
        <v>57</v>
      </c>
      <c r="H251" s="4" t="s">
        <v>58</v>
      </c>
      <c r="I251" s="4"/>
      <c r="J251" s="4"/>
      <c r="K251" s="4">
        <v>207</v>
      </c>
      <c r="L251" s="4">
        <v>21</v>
      </c>
      <c r="M251" s="4">
        <v>3</v>
      </c>
      <c r="N251" s="4" t="s">
        <v>3</v>
      </c>
      <c r="O251" s="4">
        <v>7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208</v>
      </c>
      <c r="F252" s="4">
        <f>ROUND(Source!V229,O252)</f>
        <v>0</v>
      </c>
      <c r="G252" s="4" t="s">
        <v>59</v>
      </c>
      <c r="H252" s="4" t="s">
        <v>60</v>
      </c>
      <c r="I252" s="4"/>
      <c r="J252" s="4"/>
      <c r="K252" s="4">
        <v>208</v>
      </c>
      <c r="L252" s="4">
        <v>22</v>
      </c>
      <c r="M252" s="4">
        <v>3</v>
      </c>
      <c r="N252" s="4" t="s">
        <v>3</v>
      </c>
      <c r="O252" s="4">
        <v>7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209</v>
      </c>
      <c r="F253" s="4">
        <f>ROUND(Source!W229,O253)</f>
        <v>0</v>
      </c>
      <c r="G253" s="4" t="s">
        <v>61</v>
      </c>
      <c r="H253" s="4" t="s">
        <v>62</v>
      </c>
      <c r="I253" s="4"/>
      <c r="J253" s="4"/>
      <c r="K253" s="4">
        <v>209</v>
      </c>
      <c r="L253" s="4">
        <v>23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233</v>
      </c>
      <c r="F254" s="4">
        <f>ROUND(Source!BD229,O254)</f>
        <v>0</v>
      </c>
      <c r="G254" s="4" t="s">
        <v>63</v>
      </c>
      <c r="H254" s="4" t="s">
        <v>64</v>
      </c>
      <c r="I254" s="4"/>
      <c r="J254" s="4"/>
      <c r="K254" s="4">
        <v>233</v>
      </c>
      <c r="L254" s="4">
        <v>24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210</v>
      </c>
      <c r="F255" s="4">
        <f>ROUND(Source!X229,O255)</f>
        <v>0</v>
      </c>
      <c r="G255" s="4" t="s">
        <v>65</v>
      </c>
      <c r="H255" s="4" t="s">
        <v>66</v>
      </c>
      <c r="I255" s="4"/>
      <c r="J255" s="4"/>
      <c r="K255" s="4">
        <v>210</v>
      </c>
      <c r="L255" s="4">
        <v>25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211</v>
      </c>
      <c r="F256" s="4">
        <f>ROUND(Source!Y229,O256)</f>
        <v>0</v>
      </c>
      <c r="G256" s="4" t="s">
        <v>67</v>
      </c>
      <c r="H256" s="4" t="s">
        <v>68</v>
      </c>
      <c r="I256" s="4"/>
      <c r="J256" s="4"/>
      <c r="K256" s="4">
        <v>211</v>
      </c>
      <c r="L256" s="4">
        <v>26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224</v>
      </c>
      <c r="F257" s="4">
        <f>ROUND(Source!AR229,O257)</f>
        <v>11684868.51</v>
      </c>
      <c r="G257" s="4" t="s">
        <v>69</v>
      </c>
      <c r="H257" s="4" t="s">
        <v>70</v>
      </c>
      <c r="I257" s="4"/>
      <c r="J257" s="4"/>
      <c r="K257" s="4">
        <v>224</v>
      </c>
      <c r="L257" s="4">
        <v>27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10399735.18</v>
      </c>
      <c r="X257" s="4">
        <v>1</v>
      </c>
      <c r="Y257" s="4">
        <v>10399735.18</v>
      </c>
      <c r="Z257" s="4"/>
      <c r="AA257" s="4"/>
      <c r="AB257" s="4"/>
    </row>
    <row r="259" spans="1:245" x14ac:dyDescent="0.2">
      <c r="A259" s="1">
        <v>4</v>
      </c>
      <c r="B259" s="1">
        <v>1</v>
      </c>
      <c r="C259" s="1"/>
      <c r="D259" s="1">
        <f>ROW(A284)</f>
        <v>284</v>
      </c>
      <c r="E259" s="1"/>
      <c r="F259" s="1" t="s">
        <v>72</v>
      </c>
      <c r="G259" s="1" t="s">
        <v>187</v>
      </c>
      <c r="H259" s="1" t="s">
        <v>3</v>
      </c>
      <c r="I259" s="1">
        <v>0</v>
      </c>
      <c r="J259" s="1"/>
      <c r="K259" s="1">
        <v>0</v>
      </c>
      <c r="L259" s="1"/>
      <c r="M259" s="1" t="s">
        <v>3</v>
      </c>
      <c r="N259" s="1"/>
      <c r="O259" s="1"/>
      <c r="P259" s="1"/>
      <c r="Q259" s="1"/>
      <c r="R259" s="1"/>
      <c r="S259" s="1">
        <v>0</v>
      </c>
      <c r="T259" s="1"/>
      <c r="U259" s="1" t="s">
        <v>3</v>
      </c>
      <c r="V259" s="1">
        <v>0</v>
      </c>
      <c r="W259" s="1"/>
      <c r="X259" s="1"/>
      <c r="Y259" s="1"/>
      <c r="Z259" s="1"/>
      <c r="AA259" s="1"/>
      <c r="AB259" s="1" t="s">
        <v>3</v>
      </c>
      <c r="AC259" s="1" t="s">
        <v>3</v>
      </c>
      <c r="AD259" s="1" t="s">
        <v>3</v>
      </c>
      <c r="AE259" s="1" t="s">
        <v>3</v>
      </c>
      <c r="AF259" s="1" t="s">
        <v>3</v>
      </c>
      <c r="AG259" s="1" t="s">
        <v>3</v>
      </c>
      <c r="AH259" s="1"/>
      <c r="AI259" s="1"/>
      <c r="AJ259" s="1"/>
      <c r="AK259" s="1"/>
      <c r="AL259" s="1"/>
      <c r="AM259" s="1"/>
      <c r="AN259" s="1"/>
      <c r="AO259" s="1"/>
      <c r="AP259" s="1" t="s">
        <v>3</v>
      </c>
      <c r="AQ259" s="1" t="s">
        <v>3</v>
      </c>
      <c r="AR259" s="1" t="s">
        <v>3</v>
      </c>
      <c r="AS259" s="1"/>
      <c r="AT259" s="1"/>
      <c r="AU259" s="1"/>
      <c r="AV259" s="1"/>
      <c r="AW259" s="1"/>
      <c r="AX259" s="1"/>
      <c r="AY259" s="1"/>
      <c r="AZ259" s="1" t="s">
        <v>3</v>
      </c>
      <c r="BA259" s="1"/>
      <c r="BB259" s="1" t="s">
        <v>3</v>
      </c>
      <c r="BC259" s="1" t="s">
        <v>3</v>
      </c>
      <c r="BD259" s="1" t="s">
        <v>3</v>
      </c>
      <c r="BE259" s="1" t="s">
        <v>3</v>
      </c>
      <c r="BF259" s="1" t="s">
        <v>3</v>
      </c>
      <c r="BG259" s="1" t="s">
        <v>3</v>
      </c>
      <c r="BH259" s="1" t="s">
        <v>3</v>
      </c>
      <c r="BI259" s="1" t="s">
        <v>3</v>
      </c>
      <c r="BJ259" s="1" t="s">
        <v>3</v>
      </c>
      <c r="BK259" s="1" t="s">
        <v>3</v>
      </c>
      <c r="BL259" s="1" t="s">
        <v>3</v>
      </c>
      <c r="BM259" s="1" t="s">
        <v>3</v>
      </c>
      <c r="BN259" s="1" t="s">
        <v>3</v>
      </c>
      <c r="BO259" s="1" t="s">
        <v>3</v>
      </c>
      <c r="BP259" s="1" t="s">
        <v>3</v>
      </c>
      <c r="BQ259" s="1"/>
      <c r="BR259" s="1"/>
      <c r="BS259" s="1"/>
      <c r="BT259" s="1"/>
      <c r="BU259" s="1"/>
      <c r="BV259" s="1"/>
      <c r="BW259" s="1"/>
      <c r="BX259" s="1">
        <v>0</v>
      </c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>
        <v>0</v>
      </c>
    </row>
    <row r="261" spans="1:245" x14ac:dyDescent="0.2">
      <c r="A261" s="2">
        <v>52</v>
      </c>
      <c r="B261" s="2">
        <f t="shared" ref="B261:G261" si="121">B284</f>
        <v>1</v>
      </c>
      <c r="C261" s="2">
        <f t="shared" si="121"/>
        <v>4</v>
      </c>
      <c r="D261" s="2">
        <f t="shared" si="121"/>
        <v>259</v>
      </c>
      <c r="E261" s="2">
        <f t="shared" si="121"/>
        <v>0</v>
      </c>
      <c r="F261" s="2" t="str">
        <f t="shared" si="121"/>
        <v>Новый раздел</v>
      </c>
      <c r="G261" s="2" t="str">
        <f t="shared" si="121"/>
        <v>Пусконаладочные работы</v>
      </c>
      <c r="H261" s="2"/>
      <c r="I261" s="2"/>
      <c r="J261" s="2"/>
      <c r="K261" s="2"/>
      <c r="L261" s="2"/>
      <c r="M261" s="2"/>
      <c r="N261" s="2"/>
      <c r="O261" s="2">
        <f t="shared" ref="O261:AT261" si="122">O284</f>
        <v>564179.84</v>
      </c>
      <c r="P261" s="2">
        <f t="shared" si="122"/>
        <v>0</v>
      </c>
      <c r="Q261" s="2">
        <f t="shared" si="122"/>
        <v>0</v>
      </c>
      <c r="R261" s="2">
        <f t="shared" si="122"/>
        <v>0</v>
      </c>
      <c r="S261" s="2">
        <f t="shared" si="122"/>
        <v>564179.84</v>
      </c>
      <c r="T261" s="2">
        <f t="shared" si="122"/>
        <v>0</v>
      </c>
      <c r="U261" s="2">
        <f t="shared" si="122"/>
        <v>886.02639999999985</v>
      </c>
      <c r="V261" s="2">
        <f t="shared" si="122"/>
        <v>0</v>
      </c>
      <c r="W261" s="2">
        <f t="shared" si="122"/>
        <v>0</v>
      </c>
      <c r="X261" s="2">
        <f t="shared" si="122"/>
        <v>417493.11</v>
      </c>
      <c r="Y261" s="2">
        <f t="shared" si="122"/>
        <v>203104.75</v>
      </c>
      <c r="Z261" s="2">
        <f t="shared" si="122"/>
        <v>0</v>
      </c>
      <c r="AA261" s="2">
        <f t="shared" si="122"/>
        <v>0</v>
      </c>
      <c r="AB261" s="2">
        <f t="shared" si="122"/>
        <v>564179.84</v>
      </c>
      <c r="AC261" s="2">
        <f t="shared" si="122"/>
        <v>0</v>
      </c>
      <c r="AD261" s="2">
        <f t="shared" si="122"/>
        <v>0</v>
      </c>
      <c r="AE261" s="2">
        <f t="shared" si="122"/>
        <v>0</v>
      </c>
      <c r="AF261" s="2">
        <f t="shared" si="122"/>
        <v>564179.84</v>
      </c>
      <c r="AG261" s="2">
        <f t="shared" si="122"/>
        <v>0</v>
      </c>
      <c r="AH261" s="2">
        <f t="shared" si="122"/>
        <v>886.02639999999985</v>
      </c>
      <c r="AI261" s="2">
        <f t="shared" si="122"/>
        <v>0</v>
      </c>
      <c r="AJ261" s="2">
        <f t="shared" si="122"/>
        <v>0</v>
      </c>
      <c r="AK261" s="2">
        <f t="shared" si="122"/>
        <v>417493.11</v>
      </c>
      <c r="AL261" s="2">
        <f t="shared" si="122"/>
        <v>203104.75</v>
      </c>
      <c r="AM261" s="2">
        <f t="shared" si="122"/>
        <v>0</v>
      </c>
      <c r="AN261" s="2">
        <f t="shared" si="122"/>
        <v>0</v>
      </c>
      <c r="AO261" s="2">
        <f t="shared" si="122"/>
        <v>0</v>
      </c>
      <c r="AP261" s="2">
        <f t="shared" si="122"/>
        <v>0</v>
      </c>
      <c r="AQ261" s="2">
        <f t="shared" si="122"/>
        <v>0</v>
      </c>
      <c r="AR261" s="2">
        <f t="shared" si="122"/>
        <v>1184777.7</v>
      </c>
      <c r="AS261" s="2">
        <f t="shared" si="122"/>
        <v>0</v>
      </c>
      <c r="AT261" s="2">
        <f t="shared" si="122"/>
        <v>0</v>
      </c>
      <c r="AU261" s="2">
        <f t="shared" ref="AU261:BZ261" si="123">AU284</f>
        <v>1184777.7</v>
      </c>
      <c r="AV261" s="2">
        <f t="shared" si="123"/>
        <v>0</v>
      </c>
      <c r="AW261" s="2">
        <f t="shared" si="123"/>
        <v>0</v>
      </c>
      <c r="AX261" s="2">
        <f t="shared" si="123"/>
        <v>0</v>
      </c>
      <c r="AY261" s="2">
        <f t="shared" si="123"/>
        <v>0</v>
      </c>
      <c r="AZ261" s="2">
        <f t="shared" si="123"/>
        <v>0</v>
      </c>
      <c r="BA261" s="2">
        <f t="shared" si="123"/>
        <v>0</v>
      </c>
      <c r="BB261" s="2">
        <f t="shared" si="123"/>
        <v>0</v>
      </c>
      <c r="BC261" s="2">
        <f t="shared" si="123"/>
        <v>0</v>
      </c>
      <c r="BD261" s="2">
        <f t="shared" si="123"/>
        <v>0</v>
      </c>
      <c r="BE261" s="2">
        <f t="shared" si="123"/>
        <v>0</v>
      </c>
      <c r="BF261" s="2">
        <f t="shared" si="123"/>
        <v>0</v>
      </c>
      <c r="BG261" s="2">
        <f t="shared" si="123"/>
        <v>0</v>
      </c>
      <c r="BH261" s="2">
        <f t="shared" si="123"/>
        <v>0</v>
      </c>
      <c r="BI261" s="2">
        <f t="shared" si="123"/>
        <v>0</v>
      </c>
      <c r="BJ261" s="2">
        <f t="shared" si="123"/>
        <v>0</v>
      </c>
      <c r="BK261" s="2">
        <f t="shared" si="123"/>
        <v>0</v>
      </c>
      <c r="BL261" s="2">
        <f t="shared" si="123"/>
        <v>0</v>
      </c>
      <c r="BM261" s="2">
        <f t="shared" si="123"/>
        <v>0</v>
      </c>
      <c r="BN261" s="2">
        <f t="shared" si="123"/>
        <v>0</v>
      </c>
      <c r="BO261" s="2">
        <f t="shared" si="123"/>
        <v>0</v>
      </c>
      <c r="BP261" s="2">
        <f t="shared" si="123"/>
        <v>0</v>
      </c>
      <c r="BQ261" s="2">
        <f t="shared" si="123"/>
        <v>0</v>
      </c>
      <c r="BR261" s="2">
        <f t="shared" si="123"/>
        <v>0</v>
      </c>
      <c r="BS261" s="2">
        <f t="shared" si="123"/>
        <v>0</v>
      </c>
      <c r="BT261" s="2">
        <f t="shared" si="123"/>
        <v>0</v>
      </c>
      <c r="BU261" s="2">
        <f t="shared" si="123"/>
        <v>0</v>
      </c>
      <c r="BV261" s="2">
        <f t="shared" si="123"/>
        <v>0</v>
      </c>
      <c r="BW261" s="2">
        <f t="shared" si="123"/>
        <v>0</v>
      </c>
      <c r="BX261" s="2">
        <f t="shared" si="123"/>
        <v>0</v>
      </c>
      <c r="BY261" s="2">
        <f t="shared" si="123"/>
        <v>0</v>
      </c>
      <c r="BZ261" s="2">
        <f t="shared" si="123"/>
        <v>0</v>
      </c>
      <c r="CA261" s="2">
        <f t="shared" ref="CA261:DF261" si="124">CA284</f>
        <v>1184777.7</v>
      </c>
      <c r="CB261" s="2">
        <f t="shared" si="124"/>
        <v>0</v>
      </c>
      <c r="CC261" s="2">
        <f t="shared" si="124"/>
        <v>0</v>
      </c>
      <c r="CD261" s="2">
        <f t="shared" si="124"/>
        <v>1184777.7</v>
      </c>
      <c r="CE261" s="2">
        <f t="shared" si="124"/>
        <v>0</v>
      </c>
      <c r="CF261" s="2">
        <f t="shared" si="124"/>
        <v>0</v>
      </c>
      <c r="CG261" s="2">
        <f t="shared" si="124"/>
        <v>0</v>
      </c>
      <c r="CH261" s="2">
        <f t="shared" si="124"/>
        <v>0</v>
      </c>
      <c r="CI261" s="2">
        <f t="shared" si="124"/>
        <v>0</v>
      </c>
      <c r="CJ261" s="2">
        <f t="shared" si="124"/>
        <v>0</v>
      </c>
      <c r="CK261" s="2">
        <f t="shared" si="124"/>
        <v>0</v>
      </c>
      <c r="CL261" s="2">
        <f t="shared" si="124"/>
        <v>0</v>
      </c>
      <c r="CM261" s="2">
        <f t="shared" si="124"/>
        <v>0</v>
      </c>
      <c r="CN261" s="2">
        <f t="shared" si="124"/>
        <v>0</v>
      </c>
      <c r="CO261" s="2">
        <f t="shared" si="124"/>
        <v>0</v>
      </c>
      <c r="CP261" s="2">
        <f t="shared" si="124"/>
        <v>0</v>
      </c>
      <c r="CQ261" s="2">
        <f t="shared" si="124"/>
        <v>0</v>
      </c>
      <c r="CR261" s="2">
        <f t="shared" si="124"/>
        <v>0</v>
      </c>
      <c r="CS261" s="2">
        <f t="shared" si="124"/>
        <v>0</v>
      </c>
      <c r="CT261" s="2">
        <f t="shared" si="124"/>
        <v>0</v>
      </c>
      <c r="CU261" s="2">
        <f t="shared" si="124"/>
        <v>0</v>
      </c>
      <c r="CV261" s="2">
        <f t="shared" si="124"/>
        <v>0</v>
      </c>
      <c r="CW261" s="2">
        <f t="shared" si="124"/>
        <v>0</v>
      </c>
      <c r="CX261" s="2">
        <f t="shared" si="124"/>
        <v>0</v>
      </c>
      <c r="CY261" s="2">
        <f t="shared" si="124"/>
        <v>0</v>
      </c>
      <c r="CZ261" s="2">
        <f t="shared" si="124"/>
        <v>0</v>
      </c>
      <c r="DA261" s="2">
        <f t="shared" si="124"/>
        <v>0</v>
      </c>
      <c r="DB261" s="2">
        <f t="shared" si="124"/>
        <v>0</v>
      </c>
      <c r="DC261" s="2">
        <f t="shared" si="124"/>
        <v>0</v>
      </c>
      <c r="DD261" s="2">
        <f t="shared" si="124"/>
        <v>0</v>
      </c>
      <c r="DE261" s="2">
        <f t="shared" si="124"/>
        <v>0</v>
      </c>
      <c r="DF261" s="2">
        <f t="shared" si="124"/>
        <v>0</v>
      </c>
      <c r="DG261" s="3">
        <f t="shared" ref="DG261:EL261" si="125">DG284</f>
        <v>0</v>
      </c>
      <c r="DH261" s="3">
        <f t="shared" si="125"/>
        <v>0</v>
      </c>
      <c r="DI261" s="3">
        <f t="shared" si="125"/>
        <v>0</v>
      </c>
      <c r="DJ261" s="3">
        <f t="shared" si="125"/>
        <v>0</v>
      </c>
      <c r="DK261" s="3">
        <f t="shared" si="125"/>
        <v>0</v>
      </c>
      <c r="DL261" s="3">
        <f t="shared" si="125"/>
        <v>0</v>
      </c>
      <c r="DM261" s="3">
        <f t="shared" si="125"/>
        <v>0</v>
      </c>
      <c r="DN261" s="3">
        <f t="shared" si="125"/>
        <v>0</v>
      </c>
      <c r="DO261" s="3">
        <f t="shared" si="125"/>
        <v>0</v>
      </c>
      <c r="DP261" s="3">
        <f t="shared" si="125"/>
        <v>0</v>
      </c>
      <c r="DQ261" s="3">
        <f t="shared" si="125"/>
        <v>0</v>
      </c>
      <c r="DR261" s="3">
        <f t="shared" si="125"/>
        <v>0</v>
      </c>
      <c r="DS261" s="3">
        <f t="shared" si="125"/>
        <v>0</v>
      </c>
      <c r="DT261" s="3">
        <f t="shared" si="125"/>
        <v>0</v>
      </c>
      <c r="DU261" s="3">
        <f t="shared" si="125"/>
        <v>0</v>
      </c>
      <c r="DV261" s="3">
        <f t="shared" si="125"/>
        <v>0</v>
      </c>
      <c r="DW261" s="3">
        <f t="shared" si="125"/>
        <v>0</v>
      </c>
      <c r="DX261" s="3">
        <f t="shared" si="125"/>
        <v>0</v>
      </c>
      <c r="DY261" s="3">
        <f t="shared" si="125"/>
        <v>0</v>
      </c>
      <c r="DZ261" s="3">
        <f t="shared" si="125"/>
        <v>0</v>
      </c>
      <c r="EA261" s="3">
        <f t="shared" si="125"/>
        <v>0</v>
      </c>
      <c r="EB261" s="3">
        <f t="shared" si="125"/>
        <v>0</v>
      </c>
      <c r="EC261" s="3">
        <f t="shared" si="125"/>
        <v>0</v>
      </c>
      <c r="ED261" s="3">
        <f t="shared" si="125"/>
        <v>0</v>
      </c>
      <c r="EE261" s="3">
        <f t="shared" si="125"/>
        <v>0</v>
      </c>
      <c r="EF261" s="3">
        <f t="shared" si="125"/>
        <v>0</v>
      </c>
      <c r="EG261" s="3">
        <f t="shared" si="125"/>
        <v>0</v>
      </c>
      <c r="EH261" s="3">
        <f t="shared" si="125"/>
        <v>0</v>
      </c>
      <c r="EI261" s="3">
        <f t="shared" si="125"/>
        <v>0</v>
      </c>
      <c r="EJ261" s="3">
        <f t="shared" si="125"/>
        <v>0</v>
      </c>
      <c r="EK261" s="3">
        <f t="shared" si="125"/>
        <v>0</v>
      </c>
      <c r="EL261" s="3">
        <f t="shared" si="125"/>
        <v>0</v>
      </c>
      <c r="EM261" s="3">
        <f t="shared" ref="EM261:FR261" si="126">EM284</f>
        <v>0</v>
      </c>
      <c r="EN261" s="3">
        <f t="shared" si="126"/>
        <v>0</v>
      </c>
      <c r="EO261" s="3">
        <f t="shared" si="126"/>
        <v>0</v>
      </c>
      <c r="EP261" s="3">
        <f t="shared" si="126"/>
        <v>0</v>
      </c>
      <c r="EQ261" s="3">
        <f t="shared" si="126"/>
        <v>0</v>
      </c>
      <c r="ER261" s="3">
        <f t="shared" si="126"/>
        <v>0</v>
      </c>
      <c r="ES261" s="3">
        <f t="shared" si="126"/>
        <v>0</v>
      </c>
      <c r="ET261" s="3">
        <f t="shared" si="126"/>
        <v>0</v>
      </c>
      <c r="EU261" s="3">
        <f t="shared" si="126"/>
        <v>0</v>
      </c>
      <c r="EV261" s="3">
        <f t="shared" si="126"/>
        <v>0</v>
      </c>
      <c r="EW261" s="3">
        <f t="shared" si="126"/>
        <v>0</v>
      </c>
      <c r="EX261" s="3">
        <f t="shared" si="126"/>
        <v>0</v>
      </c>
      <c r="EY261" s="3">
        <f t="shared" si="126"/>
        <v>0</v>
      </c>
      <c r="EZ261" s="3">
        <f t="shared" si="126"/>
        <v>0</v>
      </c>
      <c r="FA261" s="3">
        <f t="shared" si="126"/>
        <v>0</v>
      </c>
      <c r="FB261" s="3">
        <f t="shared" si="126"/>
        <v>0</v>
      </c>
      <c r="FC261" s="3">
        <f t="shared" si="126"/>
        <v>0</v>
      </c>
      <c r="FD261" s="3">
        <f t="shared" si="126"/>
        <v>0</v>
      </c>
      <c r="FE261" s="3">
        <f t="shared" si="126"/>
        <v>0</v>
      </c>
      <c r="FF261" s="3">
        <f t="shared" si="126"/>
        <v>0</v>
      </c>
      <c r="FG261" s="3">
        <f t="shared" si="126"/>
        <v>0</v>
      </c>
      <c r="FH261" s="3">
        <f t="shared" si="126"/>
        <v>0</v>
      </c>
      <c r="FI261" s="3">
        <f t="shared" si="126"/>
        <v>0</v>
      </c>
      <c r="FJ261" s="3">
        <f t="shared" si="126"/>
        <v>0</v>
      </c>
      <c r="FK261" s="3">
        <f t="shared" si="126"/>
        <v>0</v>
      </c>
      <c r="FL261" s="3">
        <f t="shared" si="126"/>
        <v>0</v>
      </c>
      <c r="FM261" s="3">
        <f t="shared" si="126"/>
        <v>0</v>
      </c>
      <c r="FN261" s="3">
        <f t="shared" si="126"/>
        <v>0</v>
      </c>
      <c r="FO261" s="3">
        <f t="shared" si="126"/>
        <v>0</v>
      </c>
      <c r="FP261" s="3">
        <f t="shared" si="126"/>
        <v>0</v>
      </c>
      <c r="FQ261" s="3">
        <f t="shared" si="126"/>
        <v>0</v>
      </c>
      <c r="FR261" s="3">
        <f t="shared" si="126"/>
        <v>0</v>
      </c>
      <c r="FS261" s="3">
        <f t="shared" ref="FS261:GX261" si="127">FS284</f>
        <v>0</v>
      </c>
      <c r="FT261" s="3">
        <f t="shared" si="127"/>
        <v>0</v>
      </c>
      <c r="FU261" s="3">
        <f t="shared" si="127"/>
        <v>0</v>
      </c>
      <c r="FV261" s="3">
        <f t="shared" si="127"/>
        <v>0</v>
      </c>
      <c r="FW261" s="3">
        <f t="shared" si="127"/>
        <v>0</v>
      </c>
      <c r="FX261" s="3">
        <f t="shared" si="127"/>
        <v>0</v>
      </c>
      <c r="FY261" s="3">
        <f t="shared" si="127"/>
        <v>0</v>
      </c>
      <c r="FZ261" s="3">
        <f t="shared" si="127"/>
        <v>0</v>
      </c>
      <c r="GA261" s="3">
        <f t="shared" si="127"/>
        <v>0</v>
      </c>
      <c r="GB261" s="3">
        <f t="shared" si="127"/>
        <v>0</v>
      </c>
      <c r="GC261" s="3">
        <f t="shared" si="127"/>
        <v>0</v>
      </c>
      <c r="GD261" s="3">
        <f t="shared" si="127"/>
        <v>0</v>
      </c>
      <c r="GE261" s="3">
        <f t="shared" si="127"/>
        <v>0</v>
      </c>
      <c r="GF261" s="3">
        <f t="shared" si="127"/>
        <v>0</v>
      </c>
      <c r="GG261" s="3">
        <f t="shared" si="127"/>
        <v>0</v>
      </c>
      <c r="GH261" s="3">
        <f t="shared" si="127"/>
        <v>0</v>
      </c>
      <c r="GI261" s="3">
        <f t="shared" si="127"/>
        <v>0</v>
      </c>
      <c r="GJ261" s="3">
        <f t="shared" si="127"/>
        <v>0</v>
      </c>
      <c r="GK261" s="3">
        <f t="shared" si="127"/>
        <v>0</v>
      </c>
      <c r="GL261" s="3">
        <f t="shared" si="127"/>
        <v>0</v>
      </c>
      <c r="GM261" s="3">
        <f t="shared" si="127"/>
        <v>0</v>
      </c>
      <c r="GN261" s="3">
        <f t="shared" si="127"/>
        <v>0</v>
      </c>
      <c r="GO261" s="3">
        <f t="shared" si="127"/>
        <v>0</v>
      </c>
      <c r="GP261" s="3">
        <f t="shared" si="127"/>
        <v>0</v>
      </c>
      <c r="GQ261" s="3">
        <f t="shared" si="127"/>
        <v>0</v>
      </c>
      <c r="GR261" s="3">
        <f t="shared" si="127"/>
        <v>0</v>
      </c>
      <c r="GS261" s="3">
        <f t="shared" si="127"/>
        <v>0</v>
      </c>
      <c r="GT261" s="3">
        <f t="shared" si="127"/>
        <v>0</v>
      </c>
      <c r="GU261" s="3">
        <f t="shared" si="127"/>
        <v>0</v>
      </c>
      <c r="GV261" s="3">
        <f t="shared" si="127"/>
        <v>0</v>
      </c>
      <c r="GW261" s="3">
        <f t="shared" si="127"/>
        <v>0</v>
      </c>
      <c r="GX261" s="3">
        <f t="shared" si="127"/>
        <v>0</v>
      </c>
    </row>
    <row r="263" spans="1:245" x14ac:dyDescent="0.2">
      <c r="A263">
        <v>17</v>
      </c>
      <c r="B263">
        <v>1</v>
      </c>
      <c r="C263">
        <f>ROW(SmtRes!A172)</f>
        <v>172</v>
      </c>
      <c r="D263">
        <f>ROW(EtalonRes!A175)</f>
        <v>175</v>
      </c>
      <c r="E263" t="s">
        <v>188</v>
      </c>
      <c r="F263" t="s">
        <v>189</v>
      </c>
      <c r="G263" t="s">
        <v>190</v>
      </c>
      <c r="H263" t="s">
        <v>97</v>
      </c>
      <c r="I263">
        <v>6</v>
      </c>
      <c r="J263">
        <v>0</v>
      </c>
      <c r="K263">
        <v>6</v>
      </c>
      <c r="O263">
        <f t="shared" ref="O263:O282" si="128">ROUND(CP263,2)</f>
        <v>6333.75</v>
      </c>
      <c r="P263">
        <f>SUMIF(SmtRes!AQ171:'SmtRes'!AQ172,"=1",SmtRes!DF171:'SmtRes'!DF172)</f>
        <v>0</v>
      </c>
      <c r="Q263">
        <f>SUMIF(SmtRes!AQ171:'SmtRes'!AQ172,"=1",SmtRes!DG171:'SmtRes'!DG172)</f>
        <v>0</v>
      </c>
      <c r="R263">
        <f>SUMIF(SmtRes!AQ171:'SmtRes'!AQ172,"=1",SmtRes!DH171:'SmtRes'!DH172)</f>
        <v>0</v>
      </c>
      <c r="S263">
        <f>SUMIF(SmtRes!AQ171:'SmtRes'!AQ172,"=1",SmtRes!DI171:'SmtRes'!DI172)</f>
        <v>6333.75</v>
      </c>
      <c r="T263">
        <f t="shared" ref="T263:T282" si="129">ROUND(CU263*I263,2)</f>
        <v>0</v>
      </c>
      <c r="U263">
        <f>SUMIF(SmtRes!AQ171:'SmtRes'!AQ172,"=1",SmtRes!CV171:'SmtRes'!CV172)</f>
        <v>9.7200000000000006</v>
      </c>
      <c r="V263">
        <f>SUMIF(SmtRes!AQ171:'SmtRes'!AQ172,"=1",SmtRes!CW171:'SmtRes'!CW172)</f>
        <v>0</v>
      </c>
      <c r="W263">
        <f t="shared" ref="W263:W282" si="130">ROUND(CX263*I263,2)</f>
        <v>0</v>
      </c>
      <c r="X263">
        <f t="shared" ref="X263:X282" si="131">ROUND(CY263,2)</f>
        <v>4686.9799999999996</v>
      </c>
      <c r="Y263">
        <f t="shared" ref="Y263:Y282" si="132">ROUND(CZ263,2)</f>
        <v>2280.15</v>
      </c>
      <c r="AA263">
        <v>65175792</v>
      </c>
      <c r="AB263">
        <f t="shared" ref="AB263:AB282" si="133">ROUND((AC263+AD263+AF263),6)</f>
        <v>1055.6243999999999</v>
      </c>
      <c r="AC263">
        <f t="shared" ref="AC263:AC282" si="134">ROUND((0),6)</f>
        <v>0</v>
      </c>
      <c r="AD263">
        <f t="shared" ref="AD263:AD282" si="135">ROUND((((0)-(0))+AE263),6)</f>
        <v>0</v>
      </c>
      <c r="AE263">
        <f t="shared" ref="AE263:AE282" si="136">ROUND((0),6)</f>
        <v>0</v>
      </c>
      <c r="AF263">
        <f>ROUND((SUM(SmtRes!BT171:'SmtRes'!BT172)),6)</f>
        <v>1055.6243999999999</v>
      </c>
      <c r="AG263">
        <f t="shared" ref="AG263:AG282" si="137">ROUND((AP263),6)</f>
        <v>0</v>
      </c>
      <c r="AH263">
        <f>(SUM(SmtRes!BU171:'SmtRes'!BU172))</f>
        <v>1.62</v>
      </c>
      <c r="AI263">
        <f>(0)</f>
        <v>0</v>
      </c>
      <c r="AJ263">
        <f t="shared" ref="AJ263:AJ282" si="138">(AS263)</f>
        <v>0</v>
      </c>
      <c r="AK263">
        <v>1055.6244000000002</v>
      </c>
      <c r="AL263">
        <v>0</v>
      </c>
      <c r="AM263">
        <v>0</v>
      </c>
      <c r="AN263">
        <v>0</v>
      </c>
      <c r="AO263">
        <v>1055.6244000000002</v>
      </c>
      <c r="AP263">
        <v>0</v>
      </c>
      <c r="AQ263">
        <v>1.62</v>
      </c>
      <c r="AR263">
        <v>0</v>
      </c>
      <c r="AS263">
        <v>0</v>
      </c>
      <c r="AT263">
        <v>74</v>
      </c>
      <c r="AU263">
        <v>36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1</v>
      </c>
      <c r="BD263" t="s">
        <v>3</v>
      </c>
      <c r="BE263" t="s">
        <v>3</v>
      </c>
      <c r="BF263" t="s">
        <v>3</v>
      </c>
      <c r="BG263" t="s">
        <v>3</v>
      </c>
      <c r="BH263">
        <v>0</v>
      </c>
      <c r="BI263">
        <v>4</v>
      </c>
      <c r="BJ263" t="s">
        <v>191</v>
      </c>
      <c r="BM263">
        <v>200001</v>
      </c>
      <c r="BN263">
        <v>0</v>
      </c>
      <c r="BO263" t="s">
        <v>3</v>
      </c>
      <c r="BP263">
        <v>0</v>
      </c>
      <c r="BQ263">
        <v>4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74</v>
      </c>
      <c r="CA263">
        <v>36</v>
      </c>
      <c r="CB263" t="s">
        <v>3</v>
      </c>
      <c r="CE263">
        <v>0</v>
      </c>
      <c r="CF263">
        <v>0</v>
      </c>
      <c r="CG263">
        <v>0</v>
      </c>
      <c r="CM263">
        <v>0</v>
      </c>
      <c r="CN263" t="s">
        <v>3</v>
      </c>
      <c r="CO263">
        <v>0</v>
      </c>
      <c r="CP263">
        <f t="shared" ref="CP263:CP282" si="139">(P263+Q263+S263+R263)</f>
        <v>6333.75</v>
      </c>
      <c r="CQ263">
        <f>SUMIF(SmtRes!AQ171:'SmtRes'!AQ172,"=1",SmtRes!AA171:'SmtRes'!AA172)</f>
        <v>0</v>
      </c>
      <c r="CR263">
        <f>SUMIF(SmtRes!AQ171:'SmtRes'!AQ172,"=1",SmtRes!AB171:'SmtRes'!AB172)</f>
        <v>0</v>
      </c>
      <c r="CS263">
        <f>SUMIF(SmtRes!AQ171:'SmtRes'!AQ172,"=1",SmtRes!AC171:'SmtRes'!AC172)</f>
        <v>0</v>
      </c>
      <c r="CT263">
        <f>SUMIF(SmtRes!AQ171:'SmtRes'!AQ172,"=1",SmtRes!AD171:'SmtRes'!AD172)</f>
        <v>1303.24</v>
      </c>
      <c r="CU263">
        <f t="shared" ref="CU263:CU282" si="140">AG263</f>
        <v>0</v>
      </c>
      <c r="CV263">
        <f>SUMIF(SmtRes!AQ171:'SmtRes'!AQ172,"=1",SmtRes!BU171:'SmtRes'!BU172)</f>
        <v>1.62</v>
      </c>
      <c r="CW263">
        <f>SUMIF(SmtRes!AQ171:'SmtRes'!AQ172,"=1",SmtRes!BV171:'SmtRes'!BV172)</f>
        <v>0</v>
      </c>
      <c r="CX263">
        <f t="shared" ref="CX263:CX282" si="141">AJ263</f>
        <v>0</v>
      </c>
      <c r="CY263">
        <f t="shared" ref="CY263:CY282" si="142">(((S263+R263)*AT263)/100)</f>
        <v>4686.9750000000004</v>
      </c>
      <c r="CZ263">
        <f t="shared" ref="CZ263:CZ282" si="143">(((S263+R263)*AU263)/100)</f>
        <v>2280.15</v>
      </c>
      <c r="DC263" t="s">
        <v>3</v>
      </c>
      <c r="DD263" t="s">
        <v>3</v>
      </c>
      <c r="DE263" t="s">
        <v>3</v>
      </c>
      <c r="DF263" t="s">
        <v>3</v>
      </c>
      <c r="DG263" t="s">
        <v>3</v>
      </c>
      <c r="DH263" t="s">
        <v>3</v>
      </c>
      <c r="DI263" t="s">
        <v>3</v>
      </c>
      <c r="DJ263" t="s">
        <v>3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1013</v>
      </c>
      <c r="DV263" t="s">
        <v>97</v>
      </c>
      <c r="DW263" t="s">
        <v>97</v>
      </c>
      <c r="DX263">
        <v>1</v>
      </c>
      <c r="DZ263" t="s">
        <v>3</v>
      </c>
      <c r="EA263" t="s">
        <v>3</v>
      </c>
      <c r="EB263" t="s">
        <v>3</v>
      </c>
      <c r="EC263" t="s">
        <v>3</v>
      </c>
      <c r="EE263">
        <v>64850927</v>
      </c>
      <c r="EF263">
        <v>4</v>
      </c>
      <c r="EG263" t="s">
        <v>187</v>
      </c>
      <c r="EH263">
        <v>83</v>
      </c>
      <c r="EI263" t="s">
        <v>187</v>
      </c>
      <c r="EJ263">
        <v>4</v>
      </c>
      <c r="EK263">
        <v>200001</v>
      </c>
      <c r="EL263" t="s">
        <v>192</v>
      </c>
      <c r="EM263" t="s">
        <v>193</v>
      </c>
      <c r="EO263" t="s">
        <v>3</v>
      </c>
      <c r="EQ263">
        <v>0</v>
      </c>
      <c r="ER263">
        <v>0</v>
      </c>
      <c r="ES263">
        <v>0</v>
      </c>
      <c r="ET263">
        <v>0</v>
      </c>
      <c r="EU263">
        <v>0</v>
      </c>
      <c r="EV263">
        <v>0</v>
      </c>
      <c r="EW263">
        <v>1.62</v>
      </c>
      <c r="EX263">
        <v>0</v>
      </c>
      <c r="EY263">
        <v>0</v>
      </c>
      <c r="FQ263">
        <v>0</v>
      </c>
      <c r="FR263">
        <f t="shared" ref="FR263:FR282" si="144">ROUND(IF(BI263=3,GM263,0),2)</f>
        <v>0</v>
      </c>
      <c r="FS263">
        <v>0</v>
      </c>
      <c r="FX263">
        <v>74</v>
      </c>
      <c r="FY263">
        <v>36</v>
      </c>
      <c r="GA263" t="s">
        <v>3</v>
      </c>
      <c r="GD263">
        <v>1</v>
      </c>
      <c r="GF263">
        <v>937811666</v>
      </c>
      <c r="GG263">
        <v>2</v>
      </c>
      <c r="GH263">
        <v>1</v>
      </c>
      <c r="GI263">
        <v>-2</v>
      </c>
      <c r="GJ263">
        <v>0</v>
      </c>
      <c r="GK263">
        <v>0</v>
      </c>
      <c r="GL263">
        <f t="shared" ref="GL263:GL282" si="145">ROUND(IF(AND(BH263=3,BI263=3,FS263&lt;&gt;0),P263,0),2)</f>
        <v>0</v>
      </c>
      <c r="GM263">
        <f t="shared" ref="GM263:GM282" si="146">ROUND(O263+X263+Y263,2)+GX263</f>
        <v>13300.88</v>
      </c>
      <c r="GN263">
        <f t="shared" ref="GN263:GN282" si="147">IF(OR(BI263=0,BI263=1),GM263-GX263,0)</f>
        <v>0</v>
      </c>
      <c r="GO263">
        <f t="shared" ref="GO263:GO282" si="148">IF(BI263=2,GM263-GX263,0)</f>
        <v>0</v>
      </c>
      <c r="GP263">
        <f t="shared" ref="GP263:GP282" si="149">IF(BI263=4,GM263-GX263,0)</f>
        <v>13300.88</v>
      </c>
      <c r="GR263">
        <v>0</v>
      </c>
      <c r="GS263">
        <v>0</v>
      </c>
      <c r="GT263">
        <v>0</v>
      </c>
      <c r="GU263" t="s">
        <v>3</v>
      </c>
      <c r="GV263">
        <f t="shared" ref="GV263:GV282" si="150">ROUND((GT263),6)</f>
        <v>0</v>
      </c>
      <c r="GW263">
        <v>1</v>
      </c>
      <c r="GX263">
        <f t="shared" ref="GX263:GX282" si="151">ROUND(HC263*I263,2)</f>
        <v>0</v>
      </c>
      <c r="HA263">
        <v>0</v>
      </c>
      <c r="HB263">
        <v>0</v>
      </c>
      <c r="HC263">
        <f t="shared" ref="HC263:HC282" si="152">GV263*GW263</f>
        <v>0</v>
      </c>
      <c r="HE263" t="s">
        <v>3</v>
      </c>
      <c r="HF263" t="s">
        <v>3</v>
      </c>
      <c r="HM263" t="s">
        <v>3</v>
      </c>
      <c r="HN263" t="s">
        <v>194</v>
      </c>
      <c r="HO263" t="s">
        <v>195</v>
      </c>
      <c r="HP263" t="s">
        <v>187</v>
      </c>
      <c r="HQ263" t="s">
        <v>187</v>
      </c>
      <c r="IK263">
        <v>0</v>
      </c>
    </row>
    <row r="264" spans="1:245" x14ac:dyDescent="0.2">
      <c r="A264">
        <v>17</v>
      </c>
      <c r="B264">
        <v>1</v>
      </c>
      <c r="C264">
        <f>ROW(SmtRes!A174)</f>
        <v>174</v>
      </c>
      <c r="D264">
        <f>ROW(EtalonRes!A177)</f>
        <v>177</v>
      </c>
      <c r="E264" t="s">
        <v>196</v>
      </c>
      <c r="F264" t="s">
        <v>197</v>
      </c>
      <c r="G264" t="s">
        <v>198</v>
      </c>
      <c r="H264" t="s">
        <v>97</v>
      </c>
      <c r="I264">
        <v>2</v>
      </c>
      <c r="J264">
        <v>0</v>
      </c>
      <c r="K264">
        <v>2</v>
      </c>
      <c r="O264">
        <f t="shared" si="128"/>
        <v>14248.96</v>
      </c>
      <c r="P264">
        <f>SUMIF(SmtRes!AQ173:'SmtRes'!AQ174,"=1",SmtRes!DF173:'SmtRes'!DF174)</f>
        <v>0</v>
      </c>
      <c r="Q264">
        <f>SUMIF(SmtRes!AQ173:'SmtRes'!AQ174,"=1",SmtRes!DG173:'SmtRes'!DG174)</f>
        <v>0</v>
      </c>
      <c r="R264">
        <f>SUMIF(SmtRes!AQ173:'SmtRes'!AQ174,"=1",SmtRes!DH173:'SmtRes'!DH174)</f>
        <v>0</v>
      </c>
      <c r="S264">
        <f>SUMIF(SmtRes!AQ173:'SmtRes'!AQ174,"=1",SmtRes!DI173:'SmtRes'!DI174)</f>
        <v>14248.960000000001</v>
      </c>
      <c r="T264">
        <f t="shared" si="129"/>
        <v>0</v>
      </c>
      <c r="U264">
        <f>SUMIF(SmtRes!AQ173:'SmtRes'!AQ174,"=1",SmtRes!CV173:'SmtRes'!CV174)</f>
        <v>21.6</v>
      </c>
      <c r="V264">
        <f>SUMIF(SmtRes!AQ173:'SmtRes'!AQ174,"=1",SmtRes!CW173:'SmtRes'!CW174)</f>
        <v>0</v>
      </c>
      <c r="W264">
        <f t="shared" si="130"/>
        <v>0</v>
      </c>
      <c r="X264">
        <f t="shared" si="131"/>
        <v>10544.23</v>
      </c>
      <c r="Y264">
        <f t="shared" si="132"/>
        <v>5129.63</v>
      </c>
      <c r="AA264">
        <v>65175792</v>
      </c>
      <c r="AB264">
        <f t="shared" si="133"/>
        <v>7124.4791999999998</v>
      </c>
      <c r="AC264">
        <f t="shared" si="134"/>
        <v>0</v>
      </c>
      <c r="AD264">
        <f t="shared" si="135"/>
        <v>0</v>
      </c>
      <c r="AE264">
        <f t="shared" si="136"/>
        <v>0</v>
      </c>
      <c r="AF264">
        <f>ROUND((SUM(SmtRes!BT173:'SmtRes'!BT174)),6)</f>
        <v>7124.4791999999998</v>
      </c>
      <c r="AG264">
        <f t="shared" si="137"/>
        <v>0</v>
      </c>
      <c r="AH264">
        <f>(SUM(SmtRes!BU173:'SmtRes'!BU174))</f>
        <v>10.8</v>
      </c>
      <c r="AI264">
        <f>(0)</f>
        <v>0</v>
      </c>
      <c r="AJ264">
        <f t="shared" si="138"/>
        <v>0</v>
      </c>
      <c r="AK264">
        <v>7124.4792000000016</v>
      </c>
      <c r="AL264">
        <v>0</v>
      </c>
      <c r="AM264">
        <v>0</v>
      </c>
      <c r="AN264">
        <v>0</v>
      </c>
      <c r="AO264">
        <v>7124.4792000000016</v>
      </c>
      <c r="AP264">
        <v>0</v>
      </c>
      <c r="AQ264">
        <v>10.8</v>
      </c>
      <c r="AR264">
        <v>0</v>
      </c>
      <c r="AS264">
        <v>0</v>
      </c>
      <c r="AT264">
        <v>74</v>
      </c>
      <c r="AU264">
        <v>36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4</v>
      </c>
      <c r="BJ264" t="s">
        <v>199</v>
      </c>
      <c r="BM264">
        <v>200001</v>
      </c>
      <c r="BN264">
        <v>0</v>
      </c>
      <c r="BO264" t="s">
        <v>3</v>
      </c>
      <c r="BP264">
        <v>0</v>
      </c>
      <c r="BQ264">
        <v>4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74</v>
      </c>
      <c r="CA264">
        <v>36</v>
      </c>
      <c r="CB264" t="s">
        <v>3</v>
      </c>
      <c r="CE264">
        <v>0</v>
      </c>
      <c r="CF264">
        <v>0</v>
      </c>
      <c r="CG264">
        <v>0</v>
      </c>
      <c r="CM264">
        <v>0</v>
      </c>
      <c r="CN264" t="s">
        <v>3</v>
      </c>
      <c r="CO264">
        <v>0</v>
      </c>
      <c r="CP264">
        <f t="shared" si="139"/>
        <v>14248.960000000001</v>
      </c>
      <c r="CQ264">
        <f>SUMIF(SmtRes!AQ173:'SmtRes'!AQ174,"=1",SmtRes!AA173:'SmtRes'!AA174)</f>
        <v>0</v>
      </c>
      <c r="CR264">
        <f>SUMIF(SmtRes!AQ173:'SmtRes'!AQ174,"=1",SmtRes!AB173:'SmtRes'!AB174)</f>
        <v>0</v>
      </c>
      <c r="CS264">
        <f>SUMIF(SmtRes!AQ173:'SmtRes'!AQ174,"=1",SmtRes!AC173:'SmtRes'!AC174)</f>
        <v>0</v>
      </c>
      <c r="CT264">
        <f>SUMIF(SmtRes!AQ173:'SmtRes'!AQ174,"=1",SmtRes!AD173:'SmtRes'!AD174)</f>
        <v>1255.6500000000001</v>
      </c>
      <c r="CU264">
        <f t="shared" si="140"/>
        <v>0</v>
      </c>
      <c r="CV264">
        <f>SUMIF(SmtRes!AQ173:'SmtRes'!AQ174,"=1",SmtRes!BU173:'SmtRes'!BU174)</f>
        <v>10.8</v>
      </c>
      <c r="CW264">
        <f>SUMIF(SmtRes!AQ173:'SmtRes'!AQ174,"=1",SmtRes!BV173:'SmtRes'!BV174)</f>
        <v>0</v>
      </c>
      <c r="CX264">
        <f t="shared" si="141"/>
        <v>0</v>
      </c>
      <c r="CY264">
        <f t="shared" si="142"/>
        <v>10544.2304</v>
      </c>
      <c r="CZ264">
        <f t="shared" si="143"/>
        <v>5129.6256000000003</v>
      </c>
      <c r="DC264" t="s">
        <v>3</v>
      </c>
      <c r="DD264" t="s">
        <v>3</v>
      </c>
      <c r="DE264" t="s">
        <v>3</v>
      </c>
      <c r="DF264" t="s">
        <v>3</v>
      </c>
      <c r="DG264" t="s">
        <v>3</v>
      </c>
      <c r="DH264" t="s">
        <v>3</v>
      </c>
      <c r="DI264" t="s">
        <v>3</v>
      </c>
      <c r="DJ264" t="s">
        <v>3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1013</v>
      </c>
      <c r="DV264" t="s">
        <v>97</v>
      </c>
      <c r="DW264" t="s">
        <v>97</v>
      </c>
      <c r="DX264">
        <v>1</v>
      </c>
      <c r="DZ264" t="s">
        <v>3</v>
      </c>
      <c r="EA264" t="s">
        <v>3</v>
      </c>
      <c r="EB264" t="s">
        <v>3</v>
      </c>
      <c r="EC264" t="s">
        <v>3</v>
      </c>
      <c r="EE264">
        <v>64850927</v>
      </c>
      <c r="EF264">
        <v>4</v>
      </c>
      <c r="EG264" t="s">
        <v>187</v>
      </c>
      <c r="EH264">
        <v>83</v>
      </c>
      <c r="EI264" t="s">
        <v>187</v>
      </c>
      <c r="EJ264">
        <v>4</v>
      </c>
      <c r="EK264">
        <v>200001</v>
      </c>
      <c r="EL264" t="s">
        <v>192</v>
      </c>
      <c r="EM264" t="s">
        <v>193</v>
      </c>
      <c r="EO264" t="s">
        <v>3</v>
      </c>
      <c r="EQ264">
        <v>0</v>
      </c>
      <c r="ER264">
        <v>0</v>
      </c>
      <c r="ES264">
        <v>0</v>
      </c>
      <c r="ET264">
        <v>0</v>
      </c>
      <c r="EU264">
        <v>0</v>
      </c>
      <c r="EV264">
        <v>0</v>
      </c>
      <c r="EW264">
        <v>10.8</v>
      </c>
      <c r="EX264">
        <v>0</v>
      </c>
      <c r="EY264">
        <v>0</v>
      </c>
      <c r="FQ264">
        <v>0</v>
      </c>
      <c r="FR264">
        <f t="shared" si="144"/>
        <v>0</v>
      </c>
      <c r="FS264">
        <v>0</v>
      </c>
      <c r="FX264">
        <v>74</v>
      </c>
      <c r="FY264">
        <v>36</v>
      </c>
      <c r="GA264" t="s">
        <v>3</v>
      </c>
      <c r="GD264">
        <v>1</v>
      </c>
      <c r="GF264">
        <v>-1728712753</v>
      </c>
      <c r="GG264">
        <v>2</v>
      </c>
      <c r="GH264">
        <v>1</v>
      </c>
      <c r="GI264">
        <v>-2</v>
      </c>
      <c r="GJ264">
        <v>0</v>
      </c>
      <c r="GK264">
        <v>0</v>
      </c>
      <c r="GL264">
        <f t="shared" si="145"/>
        <v>0</v>
      </c>
      <c r="GM264">
        <f t="shared" si="146"/>
        <v>29922.82</v>
      </c>
      <c r="GN264">
        <f t="shared" si="147"/>
        <v>0</v>
      </c>
      <c r="GO264">
        <f t="shared" si="148"/>
        <v>0</v>
      </c>
      <c r="GP264">
        <f t="shared" si="149"/>
        <v>29922.82</v>
      </c>
      <c r="GR264">
        <v>0</v>
      </c>
      <c r="GS264">
        <v>0</v>
      </c>
      <c r="GT264">
        <v>0</v>
      </c>
      <c r="GU264" t="s">
        <v>3</v>
      </c>
      <c r="GV264">
        <f t="shared" si="150"/>
        <v>0</v>
      </c>
      <c r="GW264">
        <v>1</v>
      </c>
      <c r="GX264">
        <f t="shared" si="151"/>
        <v>0</v>
      </c>
      <c r="HA264">
        <v>0</v>
      </c>
      <c r="HB264">
        <v>0</v>
      </c>
      <c r="HC264">
        <f t="shared" si="152"/>
        <v>0</v>
      </c>
      <c r="HE264" t="s">
        <v>3</v>
      </c>
      <c r="HF264" t="s">
        <v>3</v>
      </c>
      <c r="HM264" t="s">
        <v>3</v>
      </c>
      <c r="HN264" t="s">
        <v>194</v>
      </c>
      <c r="HO264" t="s">
        <v>195</v>
      </c>
      <c r="HP264" t="s">
        <v>187</v>
      </c>
      <c r="HQ264" t="s">
        <v>187</v>
      </c>
      <c r="IK264">
        <v>0</v>
      </c>
    </row>
    <row r="265" spans="1:245" x14ac:dyDescent="0.2">
      <c r="A265">
        <v>17</v>
      </c>
      <c r="B265">
        <v>1</v>
      </c>
      <c r="C265">
        <f>ROW(SmtRes!A176)</f>
        <v>176</v>
      </c>
      <c r="D265">
        <f>ROW(EtalonRes!A179)</f>
        <v>179</v>
      </c>
      <c r="E265" t="s">
        <v>200</v>
      </c>
      <c r="F265" t="s">
        <v>201</v>
      </c>
      <c r="G265" t="s">
        <v>202</v>
      </c>
      <c r="H265" t="s">
        <v>203</v>
      </c>
      <c r="I265">
        <v>4</v>
      </c>
      <c r="J265">
        <v>0</v>
      </c>
      <c r="K265">
        <v>4</v>
      </c>
      <c r="O265">
        <f t="shared" si="128"/>
        <v>4222.5</v>
      </c>
      <c r="P265">
        <f>SUMIF(SmtRes!AQ175:'SmtRes'!AQ176,"=1",SmtRes!DF175:'SmtRes'!DF176)</f>
        <v>0</v>
      </c>
      <c r="Q265">
        <f>SUMIF(SmtRes!AQ175:'SmtRes'!AQ176,"=1",SmtRes!DG175:'SmtRes'!DG176)</f>
        <v>0</v>
      </c>
      <c r="R265">
        <f>SUMIF(SmtRes!AQ175:'SmtRes'!AQ176,"=1",SmtRes!DH175:'SmtRes'!DH176)</f>
        <v>0</v>
      </c>
      <c r="S265">
        <f>SUMIF(SmtRes!AQ175:'SmtRes'!AQ176,"=1",SmtRes!DI175:'SmtRes'!DI176)</f>
        <v>4222.5</v>
      </c>
      <c r="T265">
        <f t="shared" si="129"/>
        <v>0</v>
      </c>
      <c r="U265">
        <f>SUMIF(SmtRes!AQ175:'SmtRes'!AQ176,"=1",SmtRes!CV175:'SmtRes'!CV176)</f>
        <v>6.48</v>
      </c>
      <c r="V265">
        <f>SUMIF(SmtRes!AQ175:'SmtRes'!AQ176,"=1",SmtRes!CW175:'SmtRes'!CW176)</f>
        <v>0</v>
      </c>
      <c r="W265">
        <f t="shared" si="130"/>
        <v>0</v>
      </c>
      <c r="X265">
        <f t="shared" si="131"/>
        <v>3124.65</v>
      </c>
      <c r="Y265">
        <f t="shared" si="132"/>
        <v>1520.1</v>
      </c>
      <c r="AA265">
        <v>65175792</v>
      </c>
      <c r="AB265">
        <f t="shared" si="133"/>
        <v>1055.6243999999999</v>
      </c>
      <c r="AC265">
        <f t="shared" si="134"/>
        <v>0</v>
      </c>
      <c r="AD265">
        <f t="shared" si="135"/>
        <v>0</v>
      </c>
      <c r="AE265">
        <f t="shared" si="136"/>
        <v>0</v>
      </c>
      <c r="AF265">
        <f>ROUND((SUM(SmtRes!BT175:'SmtRes'!BT176)),6)</f>
        <v>1055.6243999999999</v>
      </c>
      <c r="AG265">
        <f t="shared" si="137"/>
        <v>0</v>
      </c>
      <c r="AH265">
        <f>(SUM(SmtRes!BU175:'SmtRes'!BU176))</f>
        <v>1.62</v>
      </c>
      <c r="AI265">
        <f>(0)</f>
        <v>0</v>
      </c>
      <c r="AJ265">
        <f t="shared" si="138"/>
        <v>0</v>
      </c>
      <c r="AK265">
        <v>1055.6244000000002</v>
      </c>
      <c r="AL265">
        <v>0</v>
      </c>
      <c r="AM265">
        <v>0</v>
      </c>
      <c r="AN265">
        <v>0</v>
      </c>
      <c r="AO265">
        <v>1055.6244000000002</v>
      </c>
      <c r="AP265">
        <v>0</v>
      </c>
      <c r="AQ265">
        <v>1.62</v>
      </c>
      <c r="AR265">
        <v>0</v>
      </c>
      <c r="AS265">
        <v>0</v>
      </c>
      <c r="AT265">
        <v>74</v>
      </c>
      <c r="AU265">
        <v>36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204</v>
      </c>
      <c r="BM265">
        <v>200001</v>
      </c>
      <c r="BN265">
        <v>0</v>
      </c>
      <c r="BO265" t="s">
        <v>3</v>
      </c>
      <c r="BP265">
        <v>0</v>
      </c>
      <c r="BQ265">
        <v>4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74</v>
      </c>
      <c r="CA265">
        <v>36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si="139"/>
        <v>4222.5</v>
      </c>
      <c r="CQ265">
        <f>SUMIF(SmtRes!AQ175:'SmtRes'!AQ176,"=1",SmtRes!AA175:'SmtRes'!AA176)</f>
        <v>0</v>
      </c>
      <c r="CR265">
        <f>SUMIF(SmtRes!AQ175:'SmtRes'!AQ176,"=1",SmtRes!AB175:'SmtRes'!AB176)</f>
        <v>0</v>
      </c>
      <c r="CS265">
        <f>SUMIF(SmtRes!AQ175:'SmtRes'!AQ176,"=1",SmtRes!AC175:'SmtRes'!AC176)</f>
        <v>0</v>
      </c>
      <c r="CT265">
        <f>SUMIF(SmtRes!AQ175:'SmtRes'!AQ176,"=1",SmtRes!AD175:'SmtRes'!AD176)</f>
        <v>1303.24</v>
      </c>
      <c r="CU265">
        <f t="shared" si="140"/>
        <v>0</v>
      </c>
      <c r="CV265">
        <f>SUMIF(SmtRes!AQ175:'SmtRes'!AQ176,"=1",SmtRes!BU175:'SmtRes'!BU176)</f>
        <v>1.62</v>
      </c>
      <c r="CW265">
        <f>SUMIF(SmtRes!AQ175:'SmtRes'!AQ176,"=1",SmtRes!BV175:'SmtRes'!BV176)</f>
        <v>0</v>
      </c>
      <c r="CX265">
        <f t="shared" si="141"/>
        <v>0</v>
      </c>
      <c r="CY265">
        <f t="shared" si="142"/>
        <v>3124.65</v>
      </c>
      <c r="CZ265">
        <f t="shared" si="143"/>
        <v>1520.1</v>
      </c>
      <c r="DC265" t="s">
        <v>3</v>
      </c>
      <c r="DD265" t="s">
        <v>3</v>
      </c>
      <c r="DE265" t="s">
        <v>3</v>
      </c>
      <c r="DF265" t="s">
        <v>3</v>
      </c>
      <c r="DG265" t="s">
        <v>3</v>
      </c>
      <c r="DH265" t="s">
        <v>3</v>
      </c>
      <c r="DI265" t="s">
        <v>3</v>
      </c>
      <c r="DJ265" t="s">
        <v>3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1013</v>
      </c>
      <c r="DV265" t="s">
        <v>203</v>
      </c>
      <c r="DW265" t="s">
        <v>203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64850927</v>
      </c>
      <c r="EF265">
        <v>4</v>
      </c>
      <c r="EG265" t="s">
        <v>187</v>
      </c>
      <c r="EH265">
        <v>83</v>
      </c>
      <c r="EI265" t="s">
        <v>187</v>
      </c>
      <c r="EJ265">
        <v>4</v>
      </c>
      <c r="EK265">
        <v>200001</v>
      </c>
      <c r="EL265" t="s">
        <v>192</v>
      </c>
      <c r="EM265" t="s">
        <v>193</v>
      </c>
      <c r="EO265" t="s">
        <v>3</v>
      </c>
      <c r="EQ265">
        <v>0</v>
      </c>
      <c r="ER265">
        <v>0</v>
      </c>
      <c r="ES265">
        <v>0</v>
      </c>
      <c r="ET265">
        <v>0</v>
      </c>
      <c r="EU265">
        <v>0</v>
      </c>
      <c r="EV265">
        <v>0</v>
      </c>
      <c r="EW265">
        <v>1.62</v>
      </c>
      <c r="EX265">
        <v>0</v>
      </c>
      <c r="EY265">
        <v>0</v>
      </c>
      <c r="FQ265">
        <v>0</v>
      </c>
      <c r="FR265">
        <f t="shared" si="144"/>
        <v>0</v>
      </c>
      <c r="FS265">
        <v>0</v>
      </c>
      <c r="FX265">
        <v>74</v>
      </c>
      <c r="FY265">
        <v>36</v>
      </c>
      <c r="GA265" t="s">
        <v>3</v>
      </c>
      <c r="GD265">
        <v>1</v>
      </c>
      <c r="GF265">
        <v>111326091</v>
      </c>
      <c r="GG265">
        <v>2</v>
      </c>
      <c r="GH265">
        <v>1</v>
      </c>
      <c r="GI265">
        <v>-2</v>
      </c>
      <c r="GJ265">
        <v>0</v>
      </c>
      <c r="GK265">
        <v>0</v>
      </c>
      <c r="GL265">
        <f t="shared" si="145"/>
        <v>0</v>
      </c>
      <c r="GM265">
        <f t="shared" si="146"/>
        <v>8867.25</v>
      </c>
      <c r="GN265">
        <f t="shared" si="147"/>
        <v>0</v>
      </c>
      <c r="GO265">
        <f t="shared" si="148"/>
        <v>0</v>
      </c>
      <c r="GP265">
        <f t="shared" si="149"/>
        <v>8867.25</v>
      </c>
      <c r="GR265">
        <v>0</v>
      </c>
      <c r="GS265">
        <v>0</v>
      </c>
      <c r="GT265">
        <v>0</v>
      </c>
      <c r="GU265" t="s">
        <v>3</v>
      </c>
      <c r="GV265">
        <f t="shared" si="150"/>
        <v>0</v>
      </c>
      <c r="GW265">
        <v>1</v>
      </c>
      <c r="GX265">
        <f t="shared" si="151"/>
        <v>0</v>
      </c>
      <c r="HA265">
        <v>0</v>
      </c>
      <c r="HB265">
        <v>0</v>
      </c>
      <c r="HC265">
        <f t="shared" si="152"/>
        <v>0</v>
      </c>
      <c r="HE265" t="s">
        <v>3</v>
      </c>
      <c r="HF265" t="s">
        <v>3</v>
      </c>
      <c r="HM265" t="s">
        <v>3</v>
      </c>
      <c r="HN265" t="s">
        <v>194</v>
      </c>
      <c r="HO265" t="s">
        <v>195</v>
      </c>
      <c r="HP265" t="s">
        <v>187</v>
      </c>
      <c r="HQ265" t="s">
        <v>187</v>
      </c>
      <c r="IK265">
        <v>0</v>
      </c>
    </row>
    <row r="266" spans="1:245" x14ac:dyDescent="0.2">
      <c r="A266">
        <v>17</v>
      </c>
      <c r="B266">
        <v>1</v>
      </c>
      <c r="C266">
        <f>ROW(SmtRes!A178)</f>
        <v>178</v>
      </c>
      <c r="D266">
        <f>ROW(EtalonRes!A181)</f>
        <v>181</v>
      </c>
      <c r="E266" t="s">
        <v>205</v>
      </c>
      <c r="F266" t="s">
        <v>206</v>
      </c>
      <c r="G266" t="s">
        <v>207</v>
      </c>
      <c r="H266" t="s">
        <v>208</v>
      </c>
      <c r="I266">
        <v>4</v>
      </c>
      <c r="J266">
        <v>0</v>
      </c>
      <c r="K266">
        <v>4</v>
      </c>
      <c r="O266">
        <f t="shared" si="128"/>
        <v>6377.71</v>
      </c>
      <c r="P266">
        <f>SUMIF(SmtRes!AQ177:'SmtRes'!AQ178,"=1",SmtRes!DF177:'SmtRes'!DF178)</f>
        <v>0</v>
      </c>
      <c r="Q266">
        <f>SUMIF(SmtRes!AQ177:'SmtRes'!AQ178,"=1",SmtRes!DG177:'SmtRes'!DG178)</f>
        <v>0</v>
      </c>
      <c r="R266">
        <f>SUMIF(SmtRes!AQ177:'SmtRes'!AQ178,"=1",SmtRes!DH177:'SmtRes'!DH178)</f>
        <v>0</v>
      </c>
      <c r="S266">
        <f>SUMIF(SmtRes!AQ177:'SmtRes'!AQ178,"=1",SmtRes!DI177:'SmtRes'!DI178)</f>
        <v>6377.7099999999991</v>
      </c>
      <c r="T266">
        <f t="shared" si="129"/>
        <v>0</v>
      </c>
      <c r="U266">
        <f>SUMIF(SmtRes!AQ177:'SmtRes'!AQ178,"=1",SmtRes!CV177:'SmtRes'!CV178)</f>
        <v>9.7199999999999989</v>
      </c>
      <c r="V266">
        <f>SUMIF(SmtRes!AQ177:'SmtRes'!AQ178,"=1",SmtRes!CW177:'SmtRes'!CW178)</f>
        <v>0</v>
      </c>
      <c r="W266">
        <f t="shared" si="130"/>
        <v>0</v>
      </c>
      <c r="X266">
        <f t="shared" si="131"/>
        <v>4719.51</v>
      </c>
      <c r="Y266">
        <f t="shared" si="132"/>
        <v>2295.98</v>
      </c>
      <c r="AA266">
        <v>65175792</v>
      </c>
      <c r="AB266">
        <f t="shared" si="133"/>
        <v>1594.4264000000001</v>
      </c>
      <c r="AC266">
        <f t="shared" si="134"/>
        <v>0</v>
      </c>
      <c r="AD266">
        <f t="shared" si="135"/>
        <v>0</v>
      </c>
      <c r="AE266">
        <f t="shared" si="136"/>
        <v>0</v>
      </c>
      <c r="AF266">
        <f>ROUND((SUM(SmtRes!BT177:'SmtRes'!BT178)),6)</f>
        <v>1594.4264000000001</v>
      </c>
      <c r="AG266">
        <f t="shared" si="137"/>
        <v>0</v>
      </c>
      <c r="AH266">
        <f>(SUM(SmtRes!BU177:'SmtRes'!BU178))</f>
        <v>2.4299999999999997</v>
      </c>
      <c r="AI266">
        <f>(0)</f>
        <v>0</v>
      </c>
      <c r="AJ266">
        <f t="shared" si="138"/>
        <v>0</v>
      </c>
      <c r="AK266">
        <v>1594.4263999999998</v>
      </c>
      <c r="AL266">
        <v>0</v>
      </c>
      <c r="AM266">
        <v>0</v>
      </c>
      <c r="AN266">
        <v>0</v>
      </c>
      <c r="AO266">
        <v>1594.4263999999998</v>
      </c>
      <c r="AP266">
        <v>0</v>
      </c>
      <c r="AQ266">
        <v>2.4299999999999997</v>
      </c>
      <c r="AR266">
        <v>0</v>
      </c>
      <c r="AS266">
        <v>0</v>
      </c>
      <c r="AT266">
        <v>74</v>
      </c>
      <c r="AU266">
        <v>36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209</v>
      </c>
      <c r="BM266">
        <v>200001</v>
      </c>
      <c r="BN266">
        <v>0</v>
      </c>
      <c r="BO266" t="s">
        <v>3</v>
      </c>
      <c r="BP266">
        <v>0</v>
      </c>
      <c r="BQ266">
        <v>4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74</v>
      </c>
      <c r="CA266">
        <v>36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139"/>
        <v>6377.7099999999991</v>
      </c>
      <c r="CQ266">
        <f>SUMIF(SmtRes!AQ177:'SmtRes'!AQ178,"=1",SmtRes!AA177:'SmtRes'!AA178)</f>
        <v>0</v>
      </c>
      <c r="CR266">
        <f>SUMIF(SmtRes!AQ177:'SmtRes'!AQ178,"=1",SmtRes!AB177:'SmtRes'!AB178)</f>
        <v>0</v>
      </c>
      <c r="CS266">
        <f>SUMIF(SmtRes!AQ177:'SmtRes'!AQ178,"=1",SmtRes!AC177:'SmtRes'!AC178)</f>
        <v>0</v>
      </c>
      <c r="CT266">
        <f>SUMIF(SmtRes!AQ177:'SmtRes'!AQ178,"=1",SmtRes!AD177:'SmtRes'!AD178)</f>
        <v>1281.28</v>
      </c>
      <c r="CU266">
        <f t="shared" si="140"/>
        <v>0</v>
      </c>
      <c r="CV266">
        <f>SUMIF(SmtRes!AQ177:'SmtRes'!AQ178,"=1",SmtRes!BU177:'SmtRes'!BU178)</f>
        <v>2.4299999999999997</v>
      </c>
      <c r="CW266">
        <f>SUMIF(SmtRes!AQ177:'SmtRes'!AQ178,"=1",SmtRes!BV177:'SmtRes'!BV178)</f>
        <v>0</v>
      </c>
      <c r="CX266">
        <f t="shared" si="141"/>
        <v>0</v>
      </c>
      <c r="CY266">
        <f t="shared" si="142"/>
        <v>4719.5053999999991</v>
      </c>
      <c r="CZ266">
        <f t="shared" si="143"/>
        <v>2295.9755999999998</v>
      </c>
      <c r="DC266" t="s">
        <v>3</v>
      </c>
      <c r="DD266" t="s">
        <v>3</v>
      </c>
      <c r="DE266" t="s">
        <v>3</v>
      </c>
      <c r="DF266" t="s">
        <v>3</v>
      </c>
      <c r="DG266" t="s">
        <v>3</v>
      </c>
      <c r="DH266" t="s">
        <v>3</v>
      </c>
      <c r="DI266" t="s">
        <v>3</v>
      </c>
      <c r="DJ266" t="s">
        <v>3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1013</v>
      </c>
      <c r="DV266" t="s">
        <v>208</v>
      </c>
      <c r="DW266" t="s">
        <v>208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64850927</v>
      </c>
      <c r="EF266">
        <v>4</v>
      </c>
      <c r="EG266" t="s">
        <v>187</v>
      </c>
      <c r="EH266">
        <v>83</v>
      </c>
      <c r="EI266" t="s">
        <v>187</v>
      </c>
      <c r="EJ266">
        <v>4</v>
      </c>
      <c r="EK266">
        <v>200001</v>
      </c>
      <c r="EL266" t="s">
        <v>192</v>
      </c>
      <c r="EM266" t="s">
        <v>193</v>
      </c>
      <c r="EO266" t="s">
        <v>3</v>
      </c>
      <c r="EQ266">
        <v>0</v>
      </c>
      <c r="ER266">
        <v>0</v>
      </c>
      <c r="ES266">
        <v>0</v>
      </c>
      <c r="ET266">
        <v>0</v>
      </c>
      <c r="EU266">
        <v>0</v>
      </c>
      <c r="EV266">
        <v>0</v>
      </c>
      <c r="EW266">
        <v>2.4300000000000002</v>
      </c>
      <c r="EX266">
        <v>0</v>
      </c>
      <c r="EY266">
        <v>0</v>
      </c>
      <c r="FQ266">
        <v>0</v>
      </c>
      <c r="FR266">
        <f t="shared" si="144"/>
        <v>0</v>
      </c>
      <c r="FS266">
        <v>0</v>
      </c>
      <c r="FX266">
        <v>74</v>
      </c>
      <c r="FY266">
        <v>36</v>
      </c>
      <c r="GA266" t="s">
        <v>3</v>
      </c>
      <c r="GD266">
        <v>1</v>
      </c>
      <c r="GF266">
        <v>-218238977</v>
      </c>
      <c r="GG266">
        <v>2</v>
      </c>
      <c r="GH266">
        <v>1</v>
      </c>
      <c r="GI266">
        <v>-2</v>
      </c>
      <c r="GJ266">
        <v>0</v>
      </c>
      <c r="GK266">
        <v>0</v>
      </c>
      <c r="GL266">
        <f t="shared" si="145"/>
        <v>0</v>
      </c>
      <c r="GM266">
        <f t="shared" si="146"/>
        <v>13393.2</v>
      </c>
      <c r="GN266">
        <f t="shared" si="147"/>
        <v>0</v>
      </c>
      <c r="GO266">
        <f t="shared" si="148"/>
        <v>0</v>
      </c>
      <c r="GP266">
        <f t="shared" si="149"/>
        <v>13393.2</v>
      </c>
      <c r="GR266">
        <v>0</v>
      </c>
      <c r="GS266">
        <v>0</v>
      </c>
      <c r="GT266">
        <v>0</v>
      </c>
      <c r="GU266" t="s">
        <v>3</v>
      </c>
      <c r="GV266">
        <f t="shared" si="150"/>
        <v>0</v>
      </c>
      <c r="GW266">
        <v>1</v>
      </c>
      <c r="GX266">
        <f t="shared" si="151"/>
        <v>0</v>
      </c>
      <c r="HA266">
        <v>0</v>
      </c>
      <c r="HB266">
        <v>0</v>
      </c>
      <c r="HC266">
        <f t="shared" si="152"/>
        <v>0</v>
      </c>
      <c r="HE266" t="s">
        <v>3</v>
      </c>
      <c r="HF266" t="s">
        <v>3</v>
      </c>
      <c r="HM266" t="s">
        <v>3</v>
      </c>
      <c r="HN266" t="s">
        <v>194</v>
      </c>
      <c r="HO266" t="s">
        <v>195</v>
      </c>
      <c r="HP266" t="s">
        <v>187</v>
      </c>
      <c r="HQ266" t="s">
        <v>187</v>
      </c>
      <c r="IK266">
        <v>0</v>
      </c>
    </row>
    <row r="267" spans="1:245" x14ac:dyDescent="0.2">
      <c r="A267">
        <v>17</v>
      </c>
      <c r="B267">
        <v>1</v>
      </c>
      <c r="C267">
        <f>ROW(SmtRes!A181)</f>
        <v>181</v>
      </c>
      <c r="D267">
        <f>ROW(EtalonRes!A184)</f>
        <v>184</v>
      </c>
      <c r="E267" t="s">
        <v>210</v>
      </c>
      <c r="F267" t="s">
        <v>211</v>
      </c>
      <c r="G267" t="s">
        <v>212</v>
      </c>
      <c r="H267" t="s">
        <v>97</v>
      </c>
      <c r="I267">
        <v>6</v>
      </c>
      <c r="J267">
        <v>0</v>
      </c>
      <c r="K267">
        <f>I267</f>
        <v>6</v>
      </c>
      <c r="O267">
        <f t="shared" si="128"/>
        <v>80655.009999999995</v>
      </c>
      <c r="P267">
        <f>SUMIF(SmtRes!AQ179:'SmtRes'!AQ181,"=1",SmtRes!DF179:'SmtRes'!DF181)</f>
        <v>0</v>
      </c>
      <c r="Q267">
        <f>SUMIF(SmtRes!AQ179:'SmtRes'!AQ181,"=1",SmtRes!DG179:'SmtRes'!DG181)</f>
        <v>0</v>
      </c>
      <c r="R267">
        <f>SUMIF(SmtRes!AQ179:'SmtRes'!AQ181,"=1",SmtRes!DH179:'SmtRes'!DH181)</f>
        <v>0</v>
      </c>
      <c r="S267">
        <f>SUMIF(SmtRes!AQ179:'SmtRes'!AQ181,"=1",SmtRes!DI179:'SmtRes'!DI181)</f>
        <v>80655.010000000009</v>
      </c>
      <c r="T267">
        <f t="shared" si="129"/>
        <v>0</v>
      </c>
      <c r="U267">
        <f>SUMIF(SmtRes!AQ179:'SmtRes'!AQ181,"=1",SmtRes!CV179:'SmtRes'!CV181)</f>
        <v>129.60000000000002</v>
      </c>
      <c r="V267">
        <f>SUMIF(SmtRes!AQ179:'SmtRes'!AQ181,"=1",SmtRes!CW179:'SmtRes'!CW181)</f>
        <v>0</v>
      </c>
      <c r="W267">
        <f t="shared" si="130"/>
        <v>0</v>
      </c>
      <c r="X267">
        <f t="shared" si="131"/>
        <v>59684.71</v>
      </c>
      <c r="Y267">
        <f t="shared" si="132"/>
        <v>29035.8</v>
      </c>
      <c r="AA267">
        <v>65175792</v>
      </c>
      <c r="AB267">
        <f t="shared" si="133"/>
        <v>13442.5008</v>
      </c>
      <c r="AC267">
        <f t="shared" si="134"/>
        <v>0</v>
      </c>
      <c r="AD267">
        <f t="shared" si="135"/>
        <v>0</v>
      </c>
      <c r="AE267">
        <f t="shared" si="136"/>
        <v>0</v>
      </c>
      <c r="AF267">
        <f>ROUND((SUM(SmtRes!BT179:'SmtRes'!BT181)),6)</f>
        <v>13442.5008</v>
      </c>
      <c r="AG267">
        <f t="shared" si="137"/>
        <v>0</v>
      </c>
      <c r="AH267">
        <f>(SUM(SmtRes!BU179:'SmtRes'!BU181))</f>
        <v>21.6</v>
      </c>
      <c r="AI267">
        <f>(0)</f>
        <v>0</v>
      </c>
      <c r="AJ267">
        <f t="shared" si="138"/>
        <v>0</v>
      </c>
      <c r="AK267">
        <v>13442.5008</v>
      </c>
      <c r="AL267">
        <v>0</v>
      </c>
      <c r="AM267">
        <v>0</v>
      </c>
      <c r="AN267">
        <v>0</v>
      </c>
      <c r="AO267">
        <v>13442.5008</v>
      </c>
      <c r="AP267">
        <v>0</v>
      </c>
      <c r="AQ267">
        <v>21.6</v>
      </c>
      <c r="AR267">
        <v>0</v>
      </c>
      <c r="AS267">
        <v>0</v>
      </c>
      <c r="AT267">
        <v>74</v>
      </c>
      <c r="AU267">
        <v>36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213</v>
      </c>
      <c r="BM267">
        <v>200001</v>
      </c>
      <c r="BN267">
        <v>0</v>
      </c>
      <c r="BO267" t="s">
        <v>3</v>
      </c>
      <c r="BP267">
        <v>0</v>
      </c>
      <c r="BQ267">
        <v>4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74</v>
      </c>
      <c r="CA267">
        <v>36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139"/>
        <v>80655.010000000009</v>
      </c>
      <c r="CQ267">
        <f>SUMIF(SmtRes!AQ179:'SmtRes'!AQ181,"=1",SmtRes!AA179:'SmtRes'!AA181)</f>
        <v>0</v>
      </c>
      <c r="CR267">
        <f>SUMIF(SmtRes!AQ179:'SmtRes'!AQ181,"=1",SmtRes!AB179:'SmtRes'!AB181)</f>
        <v>0</v>
      </c>
      <c r="CS267">
        <f>SUMIF(SmtRes!AQ179:'SmtRes'!AQ181,"=1",SmtRes!AC179:'SmtRes'!AC181)</f>
        <v>0</v>
      </c>
      <c r="CT267">
        <f>SUMIF(SmtRes!AQ179:'SmtRes'!AQ181,"=1",SmtRes!AD179:'SmtRes'!AD181)</f>
        <v>1676.65</v>
      </c>
      <c r="CU267">
        <f t="shared" si="140"/>
        <v>0</v>
      </c>
      <c r="CV267">
        <f>SUMIF(SmtRes!AQ179:'SmtRes'!AQ181,"=1",SmtRes!BU179:'SmtRes'!BU181)</f>
        <v>21.6</v>
      </c>
      <c r="CW267">
        <f>SUMIF(SmtRes!AQ179:'SmtRes'!AQ181,"=1",SmtRes!BV179:'SmtRes'!BV181)</f>
        <v>0</v>
      </c>
      <c r="CX267">
        <f t="shared" si="141"/>
        <v>0</v>
      </c>
      <c r="CY267">
        <f t="shared" si="142"/>
        <v>59684.707399999999</v>
      </c>
      <c r="CZ267">
        <f t="shared" si="143"/>
        <v>29035.803600000003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1013</v>
      </c>
      <c r="DV267" t="s">
        <v>97</v>
      </c>
      <c r="DW267" t="s">
        <v>97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64850927</v>
      </c>
      <c r="EF267">
        <v>4</v>
      </c>
      <c r="EG267" t="s">
        <v>187</v>
      </c>
      <c r="EH267">
        <v>83</v>
      </c>
      <c r="EI267" t="s">
        <v>187</v>
      </c>
      <c r="EJ267">
        <v>4</v>
      </c>
      <c r="EK267">
        <v>200001</v>
      </c>
      <c r="EL267" t="s">
        <v>192</v>
      </c>
      <c r="EM267" t="s">
        <v>193</v>
      </c>
      <c r="EO267" t="s">
        <v>3</v>
      </c>
      <c r="EQ267">
        <v>0</v>
      </c>
      <c r="ER267">
        <v>0</v>
      </c>
      <c r="ES267">
        <v>0</v>
      </c>
      <c r="ET267">
        <v>0</v>
      </c>
      <c r="EU267">
        <v>0</v>
      </c>
      <c r="EV267">
        <v>0</v>
      </c>
      <c r="EW267">
        <v>21.6</v>
      </c>
      <c r="EX267">
        <v>0</v>
      </c>
      <c r="EY267">
        <v>0</v>
      </c>
      <c r="FQ267">
        <v>0</v>
      </c>
      <c r="FR267">
        <f t="shared" si="144"/>
        <v>0</v>
      </c>
      <c r="FS267">
        <v>0</v>
      </c>
      <c r="FX267">
        <v>74</v>
      </c>
      <c r="FY267">
        <v>36</v>
      </c>
      <c r="GA267" t="s">
        <v>3</v>
      </c>
      <c r="GD267">
        <v>1</v>
      </c>
      <c r="GF267">
        <v>17740226</v>
      </c>
      <c r="GG267">
        <v>2</v>
      </c>
      <c r="GH267">
        <v>1</v>
      </c>
      <c r="GI267">
        <v>-2</v>
      </c>
      <c r="GJ267">
        <v>0</v>
      </c>
      <c r="GK267">
        <v>0</v>
      </c>
      <c r="GL267">
        <f t="shared" si="145"/>
        <v>0</v>
      </c>
      <c r="GM267">
        <f t="shared" si="146"/>
        <v>169375.52</v>
      </c>
      <c r="GN267">
        <f t="shared" si="147"/>
        <v>0</v>
      </c>
      <c r="GO267">
        <f t="shared" si="148"/>
        <v>0</v>
      </c>
      <c r="GP267">
        <f t="shared" si="149"/>
        <v>169375.52</v>
      </c>
      <c r="GR267">
        <v>0</v>
      </c>
      <c r="GS267">
        <v>0</v>
      </c>
      <c r="GT267">
        <v>0</v>
      </c>
      <c r="GU267" t="s">
        <v>3</v>
      </c>
      <c r="GV267">
        <f t="shared" si="150"/>
        <v>0</v>
      </c>
      <c r="GW267">
        <v>1</v>
      </c>
      <c r="GX267">
        <f t="shared" si="151"/>
        <v>0</v>
      </c>
      <c r="HA267">
        <v>0</v>
      </c>
      <c r="HB267">
        <v>0</v>
      </c>
      <c r="HC267">
        <f t="shared" si="152"/>
        <v>0</v>
      </c>
      <c r="HE267" t="s">
        <v>3</v>
      </c>
      <c r="HF267" t="s">
        <v>3</v>
      </c>
      <c r="HM267" t="s">
        <v>3</v>
      </c>
      <c r="HN267" t="s">
        <v>194</v>
      </c>
      <c r="HO267" t="s">
        <v>195</v>
      </c>
      <c r="HP267" t="s">
        <v>187</v>
      </c>
      <c r="HQ267" t="s">
        <v>187</v>
      </c>
      <c r="IK267">
        <v>0</v>
      </c>
    </row>
    <row r="268" spans="1:245" x14ac:dyDescent="0.2">
      <c r="A268">
        <v>17</v>
      </c>
      <c r="B268">
        <v>1</v>
      </c>
      <c r="C268">
        <f>ROW(SmtRes!A182)</f>
        <v>182</v>
      </c>
      <c r="D268">
        <f>ROW(EtalonRes!A185)</f>
        <v>185</v>
      </c>
      <c r="E268" t="s">
        <v>214</v>
      </c>
      <c r="F268" t="s">
        <v>215</v>
      </c>
      <c r="G268" t="s">
        <v>216</v>
      </c>
      <c r="H268" t="s">
        <v>217</v>
      </c>
      <c r="I268">
        <v>6</v>
      </c>
      <c r="J268">
        <v>0</v>
      </c>
      <c r="K268">
        <f t="shared" ref="K268:K276" si="153">I268</f>
        <v>6</v>
      </c>
      <c r="O268">
        <f t="shared" si="128"/>
        <v>22267.01</v>
      </c>
      <c r="P268">
        <f>SUMIF(SmtRes!AQ182:'SmtRes'!AQ182,"=1",SmtRes!DF182:'SmtRes'!DF182)</f>
        <v>0</v>
      </c>
      <c r="Q268">
        <f>SUMIF(SmtRes!AQ182:'SmtRes'!AQ182,"=1",SmtRes!DG182:'SmtRes'!DG182)</f>
        <v>0</v>
      </c>
      <c r="R268">
        <f>SUMIF(SmtRes!AQ182:'SmtRes'!AQ182,"=1",SmtRes!DH182:'SmtRes'!DH182)</f>
        <v>0</v>
      </c>
      <c r="S268">
        <f>SUMIF(SmtRes!AQ182:'SmtRes'!AQ182,"=1",SmtRes!DI182:'SmtRes'!DI182)</f>
        <v>22267.01</v>
      </c>
      <c r="T268">
        <f t="shared" si="129"/>
        <v>0</v>
      </c>
      <c r="U268">
        <f>SUMIF(SmtRes!AQ182:'SmtRes'!AQ182,"=1",SmtRes!CV182:'SmtRes'!CV182)</f>
        <v>34.56</v>
      </c>
      <c r="V268">
        <f>SUMIF(SmtRes!AQ182:'SmtRes'!AQ182,"=1",SmtRes!CW182:'SmtRes'!CW182)</f>
        <v>0</v>
      </c>
      <c r="W268">
        <f t="shared" si="130"/>
        <v>0</v>
      </c>
      <c r="X268">
        <f t="shared" si="131"/>
        <v>16477.59</v>
      </c>
      <c r="Y268">
        <f t="shared" si="132"/>
        <v>8016.12</v>
      </c>
      <c r="AA268">
        <v>65175792</v>
      </c>
      <c r="AB268">
        <f t="shared" si="133"/>
        <v>3711.1680000000001</v>
      </c>
      <c r="AC268">
        <f t="shared" si="134"/>
        <v>0</v>
      </c>
      <c r="AD268">
        <f t="shared" si="135"/>
        <v>0</v>
      </c>
      <c r="AE268">
        <f t="shared" si="136"/>
        <v>0</v>
      </c>
      <c r="AF268">
        <f>ROUND((SUM(SmtRes!BT182:'SmtRes'!BT182)),6)</f>
        <v>3711.1680000000001</v>
      </c>
      <c r="AG268">
        <f t="shared" si="137"/>
        <v>0</v>
      </c>
      <c r="AH268">
        <f>(SUM(SmtRes!BU182:'SmtRes'!BU182))</f>
        <v>5.76</v>
      </c>
      <c r="AI268">
        <f>(0)</f>
        <v>0</v>
      </c>
      <c r="AJ268">
        <f t="shared" si="138"/>
        <v>0</v>
      </c>
      <c r="AK268">
        <v>3711.1679999999997</v>
      </c>
      <c r="AL268">
        <v>0</v>
      </c>
      <c r="AM268">
        <v>0</v>
      </c>
      <c r="AN268">
        <v>0</v>
      </c>
      <c r="AO268">
        <v>3711.1679999999997</v>
      </c>
      <c r="AP268">
        <v>0</v>
      </c>
      <c r="AQ268">
        <v>5.76</v>
      </c>
      <c r="AR268">
        <v>0</v>
      </c>
      <c r="AS268">
        <v>0</v>
      </c>
      <c r="AT268">
        <v>74</v>
      </c>
      <c r="AU268">
        <v>36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218</v>
      </c>
      <c r="BM268">
        <v>200001</v>
      </c>
      <c r="BN268">
        <v>0</v>
      </c>
      <c r="BO268" t="s">
        <v>3</v>
      </c>
      <c r="BP268">
        <v>0</v>
      </c>
      <c r="BQ268">
        <v>4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74</v>
      </c>
      <c r="CA268">
        <v>36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139"/>
        <v>22267.01</v>
      </c>
      <c r="CQ268">
        <f>SUMIF(SmtRes!AQ182:'SmtRes'!AQ182,"=1",SmtRes!AA182:'SmtRes'!AA182)</f>
        <v>0</v>
      </c>
      <c r="CR268">
        <f>SUMIF(SmtRes!AQ182:'SmtRes'!AQ182,"=1",SmtRes!AB182:'SmtRes'!AB182)</f>
        <v>0</v>
      </c>
      <c r="CS268">
        <f>SUMIF(SmtRes!AQ182:'SmtRes'!AQ182,"=1",SmtRes!AC182:'SmtRes'!AC182)</f>
        <v>0</v>
      </c>
      <c r="CT268">
        <f>SUMIF(SmtRes!AQ182:'SmtRes'!AQ182,"=1",SmtRes!AD182:'SmtRes'!AD182)</f>
        <v>644.29999999999995</v>
      </c>
      <c r="CU268">
        <f t="shared" si="140"/>
        <v>0</v>
      </c>
      <c r="CV268">
        <f>SUMIF(SmtRes!AQ182:'SmtRes'!AQ182,"=1",SmtRes!BU182:'SmtRes'!BU182)</f>
        <v>5.76</v>
      </c>
      <c r="CW268">
        <f>SUMIF(SmtRes!AQ182:'SmtRes'!AQ182,"=1",SmtRes!BV182:'SmtRes'!BV182)</f>
        <v>0</v>
      </c>
      <c r="CX268">
        <f t="shared" si="141"/>
        <v>0</v>
      </c>
      <c r="CY268">
        <f t="shared" si="142"/>
        <v>16477.5874</v>
      </c>
      <c r="CZ268">
        <f t="shared" si="143"/>
        <v>8016.1235999999999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1013</v>
      </c>
      <c r="DV268" t="s">
        <v>217</v>
      </c>
      <c r="DW268" t="s">
        <v>217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64850927</v>
      </c>
      <c r="EF268">
        <v>4</v>
      </c>
      <c r="EG268" t="s">
        <v>187</v>
      </c>
      <c r="EH268">
        <v>83</v>
      </c>
      <c r="EI268" t="s">
        <v>187</v>
      </c>
      <c r="EJ268">
        <v>4</v>
      </c>
      <c r="EK268">
        <v>200001</v>
      </c>
      <c r="EL268" t="s">
        <v>192</v>
      </c>
      <c r="EM268" t="s">
        <v>193</v>
      </c>
      <c r="EO268" t="s">
        <v>3</v>
      </c>
      <c r="EQ268">
        <v>0</v>
      </c>
      <c r="ER268">
        <v>0</v>
      </c>
      <c r="ES268">
        <v>0</v>
      </c>
      <c r="ET268">
        <v>0</v>
      </c>
      <c r="EU268">
        <v>0</v>
      </c>
      <c r="EV268">
        <v>0</v>
      </c>
      <c r="EW268">
        <v>5.76</v>
      </c>
      <c r="EX268">
        <v>0</v>
      </c>
      <c r="EY268">
        <v>0</v>
      </c>
      <c r="FQ268">
        <v>0</v>
      </c>
      <c r="FR268">
        <f t="shared" si="144"/>
        <v>0</v>
      </c>
      <c r="FS268">
        <v>0</v>
      </c>
      <c r="FX268">
        <v>74</v>
      </c>
      <c r="FY268">
        <v>36</v>
      </c>
      <c r="GA268" t="s">
        <v>3</v>
      </c>
      <c r="GD268">
        <v>1</v>
      </c>
      <c r="GF268">
        <v>256343945</v>
      </c>
      <c r="GG268">
        <v>2</v>
      </c>
      <c r="GH268">
        <v>1</v>
      </c>
      <c r="GI268">
        <v>-2</v>
      </c>
      <c r="GJ268">
        <v>0</v>
      </c>
      <c r="GK268">
        <v>0</v>
      </c>
      <c r="GL268">
        <f t="shared" si="145"/>
        <v>0</v>
      </c>
      <c r="GM268">
        <f t="shared" si="146"/>
        <v>46760.72</v>
      </c>
      <c r="GN268">
        <f t="shared" si="147"/>
        <v>0</v>
      </c>
      <c r="GO268">
        <f t="shared" si="148"/>
        <v>0</v>
      </c>
      <c r="GP268">
        <f t="shared" si="149"/>
        <v>46760.72</v>
      </c>
      <c r="GR268">
        <v>0</v>
      </c>
      <c r="GS268">
        <v>0</v>
      </c>
      <c r="GT268">
        <v>0</v>
      </c>
      <c r="GU268" t="s">
        <v>3</v>
      </c>
      <c r="GV268">
        <f t="shared" si="150"/>
        <v>0</v>
      </c>
      <c r="GW268">
        <v>1</v>
      </c>
      <c r="GX268">
        <f t="shared" si="151"/>
        <v>0</v>
      </c>
      <c r="HA268">
        <v>0</v>
      </c>
      <c r="HB268">
        <v>0</v>
      </c>
      <c r="HC268">
        <f t="shared" si="152"/>
        <v>0</v>
      </c>
      <c r="HE268" t="s">
        <v>3</v>
      </c>
      <c r="HF268" t="s">
        <v>3</v>
      </c>
      <c r="HM268" t="s">
        <v>3</v>
      </c>
      <c r="HN268" t="s">
        <v>194</v>
      </c>
      <c r="HO268" t="s">
        <v>195</v>
      </c>
      <c r="HP268" t="s">
        <v>187</v>
      </c>
      <c r="HQ268" t="s">
        <v>187</v>
      </c>
      <c r="IK268">
        <v>0</v>
      </c>
    </row>
    <row r="269" spans="1:245" x14ac:dyDescent="0.2">
      <c r="A269">
        <v>17</v>
      </c>
      <c r="B269">
        <v>1</v>
      </c>
      <c r="C269">
        <f>ROW(SmtRes!A183)</f>
        <v>183</v>
      </c>
      <c r="D269">
        <f>ROW(EtalonRes!A186)</f>
        <v>186</v>
      </c>
      <c r="E269" t="s">
        <v>219</v>
      </c>
      <c r="F269" t="s">
        <v>220</v>
      </c>
      <c r="G269" t="s">
        <v>221</v>
      </c>
      <c r="H269" t="s">
        <v>217</v>
      </c>
      <c r="I269">
        <v>6</v>
      </c>
      <c r="J269">
        <v>0</v>
      </c>
      <c r="K269">
        <f t="shared" si="153"/>
        <v>6</v>
      </c>
      <c r="O269">
        <f t="shared" si="128"/>
        <v>25050.38</v>
      </c>
      <c r="P269">
        <f>SUMIF(SmtRes!AQ183:'SmtRes'!AQ183,"=1",SmtRes!DF183:'SmtRes'!DF183)</f>
        <v>0</v>
      </c>
      <c r="Q269">
        <f>SUMIF(SmtRes!AQ183:'SmtRes'!AQ183,"=1",SmtRes!DG183:'SmtRes'!DG183)</f>
        <v>0</v>
      </c>
      <c r="R269">
        <f>SUMIF(SmtRes!AQ183:'SmtRes'!AQ183,"=1",SmtRes!DH183:'SmtRes'!DH183)</f>
        <v>0</v>
      </c>
      <c r="S269">
        <f>SUMIF(SmtRes!AQ183:'SmtRes'!AQ183,"=1",SmtRes!DI183:'SmtRes'!DI183)</f>
        <v>25050.38</v>
      </c>
      <c r="T269">
        <f t="shared" si="129"/>
        <v>0</v>
      </c>
      <c r="U269">
        <f>SUMIF(SmtRes!AQ183:'SmtRes'!AQ183,"=1",SmtRes!CV183:'SmtRes'!CV183)</f>
        <v>38.880000000000003</v>
      </c>
      <c r="V269">
        <f>SUMIF(SmtRes!AQ183:'SmtRes'!AQ183,"=1",SmtRes!CW183:'SmtRes'!CW183)</f>
        <v>0</v>
      </c>
      <c r="W269">
        <f t="shared" si="130"/>
        <v>0</v>
      </c>
      <c r="X269">
        <f t="shared" si="131"/>
        <v>18537.28</v>
      </c>
      <c r="Y269">
        <f t="shared" si="132"/>
        <v>9018.14</v>
      </c>
      <c r="AA269">
        <v>65175792</v>
      </c>
      <c r="AB269">
        <f t="shared" si="133"/>
        <v>4175.0640000000003</v>
      </c>
      <c r="AC269">
        <f t="shared" si="134"/>
        <v>0</v>
      </c>
      <c r="AD269">
        <f t="shared" si="135"/>
        <v>0</v>
      </c>
      <c r="AE269">
        <f t="shared" si="136"/>
        <v>0</v>
      </c>
      <c r="AF269">
        <f>ROUND((SUM(SmtRes!BT183:'SmtRes'!BT183)),6)</f>
        <v>4175.0640000000003</v>
      </c>
      <c r="AG269">
        <f t="shared" si="137"/>
        <v>0</v>
      </c>
      <c r="AH269">
        <f>(SUM(SmtRes!BU183:'SmtRes'!BU183))</f>
        <v>6.48</v>
      </c>
      <c r="AI269">
        <f>(0)</f>
        <v>0</v>
      </c>
      <c r="AJ269">
        <f t="shared" si="138"/>
        <v>0</v>
      </c>
      <c r="AK269">
        <v>4175.0640000000003</v>
      </c>
      <c r="AL269">
        <v>0</v>
      </c>
      <c r="AM269">
        <v>0</v>
      </c>
      <c r="AN269">
        <v>0</v>
      </c>
      <c r="AO269">
        <v>4175.0640000000003</v>
      </c>
      <c r="AP269">
        <v>0</v>
      </c>
      <c r="AQ269">
        <v>6.48</v>
      </c>
      <c r="AR269">
        <v>0</v>
      </c>
      <c r="AS269">
        <v>0</v>
      </c>
      <c r="AT269">
        <v>74</v>
      </c>
      <c r="AU269">
        <v>36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222</v>
      </c>
      <c r="BM269">
        <v>200001</v>
      </c>
      <c r="BN269">
        <v>0</v>
      </c>
      <c r="BO269" t="s">
        <v>3</v>
      </c>
      <c r="BP269">
        <v>0</v>
      </c>
      <c r="BQ269">
        <v>4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74</v>
      </c>
      <c r="CA269">
        <v>36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139"/>
        <v>25050.38</v>
      </c>
      <c r="CQ269">
        <f>SUMIF(SmtRes!AQ183:'SmtRes'!AQ183,"=1",SmtRes!AA183:'SmtRes'!AA183)</f>
        <v>0</v>
      </c>
      <c r="CR269">
        <f>SUMIF(SmtRes!AQ183:'SmtRes'!AQ183,"=1",SmtRes!AB183:'SmtRes'!AB183)</f>
        <v>0</v>
      </c>
      <c r="CS269">
        <f>SUMIF(SmtRes!AQ183:'SmtRes'!AQ183,"=1",SmtRes!AC183:'SmtRes'!AC183)</f>
        <v>0</v>
      </c>
      <c r="CT269">
        <f>SUMIF(SmtRes!AQ183:'SmtRes'!AQ183,"=1",SmtRes!AD183:'SmtRes'!AD183)</f>
        <v>644.29999999999995</v>
      </c>
      <c r="CU269">
        <f t="shared" si="140"/>
        <v>0</v>
      </c>
      <c r="CV269">
        <f>SUMIF(SmtRes!AQ183:'SmtRes'!AQ183,"=1",SmtRes!BU183:'SmtRes'!BU183)</f>
        <v>6.48</v>
      </c>
      <c r="CW269">
        <f>SUMIF(SmtRes!AQ183:'SmtRes'!AQ183,"=1",SmtRes!BV183:'SmtRes'!BV183)</f>
        <v>0</v>
      </c>
      <c r="CX269">
        <f t="shared" si="141"/>
        <v>0</v>
      </c>
      <c r="CY269">
        <f t="shared" si="142"/>
        <v>18537.281200000001</v>
      </c>
      <c r="CZ269">
        <f t="shared" si="143"/>
        <v>9018.1368000000002</v>
      </c>
      <c r="DC269" t="s">
        <v>3</v>
      </c>
      <c r="DD269" t="s">
        <v>3</v>
      </c>
      <c r="DE269" t="s">
        <v>3</v>
      </c>
      <c r="DF269" t="s">
        <v>3</v>
      </c>
      <c r="DG269" t="s">
        <v>3</v>
      </c>
      <c r="DH269" t="s">
        <v>3</v>
      </c>
      <c r="DI269" t="s">
        <v>3</v>
      </c>
      <c r="DJ269" t="s">
        <v>3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1013</v>
      </c>
      <c r="DV269" t="s">
        <v>217</v>
      </c>
      <c r="DW269" t="s">
        <v>217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64850927</v>
      </c>
      <c r="EF269">
        <v>4</v>
      </c>
      <c r="EG269" t="s">
        <v>187</v>
      </c>
      <c r="EH269">
        <v>83</v>
      </c>
      <c r="EI269" t="s">
        <v>187</v>
      </c>
      <c r="EJ269">
        <v>4</v>
      </c>
      <c r="EK269">
        <v>200001</v>
      </c>
      <c r="EL269" t="s">
        <v>192</v>
      </c>
      <c r="EM269" t="s">
        <v>193</v>
      </c>
      <c r="EO269" t="s">
        <v>3</v>
      </c>
      <c r="EQ269">
        <v>0</v>
      </c>
      <c r="ER269">
        <v>0</v>
      </c>
      <c r="ES269">
        <v>0</v>
      </c>
      <c r="ET269">
        <v>0</v>
      </c>
      <c r="EU269">
        <v>0</v>
      </c>
      <c r="EV269">
        <v>0</v>
      </c>
      <c r="EW269">
        <v>6.48</v>
      </c>
      <c r="EX269">
        <v>0</v>
      </c>
      <c r="EY269">
        <v>0</v>
      </c>
      <c r="FQ269">
        <v>0</v>
      </c>
      <c r="FR269">
        <f t="shared" si="144"/>
        <v>0</v>
      </c>
      <c r="FS269">
        <v>0</v>
      </c>
      <c r="FX269">
        <v>74</v>
      </c>
      <c r="FY269">
        <v>36</v>
      </c>
      <c r="GA269" t="s">
        <v>3</v>
      </c>
      <c r="GD269">
        <v>1</v>
      </c>
      <c r="GF269">
        <v>300296264</v>
      </c>
      <c r="GG269">
        <v>2</v>
      </c>
      <c r="GH269">
        <v>1</v>
      </c>
      <c r="GI269">
        <v>-2</v>
      </c>
      <c r="GJ269">
        <v>0</v>
      </c>
      <c r="GK269">
        <v>0</v>
      </c>
      <c r="GL269">
        <f t="shared" si="145"/>
        <v>0</v>
      </c>
      <c r="GM269">
        <f t="shared" si="146"/>
        <v>52605.8</v>
      </c>
      <c r="GN269">
        <f t="shared" si="147"/>
        <v>0</v>
      </c>
      <c r="GO269">
        <f t="shared" si="148"/>
        <v>0</v>
      </c>
      <c r="GP269">
        <f t="shared" si="149"/>
        <v>52605.8</v>
      </c>
      <c r="GR269">
        <v>0</v>
      </c>
      <c r="GS269">
        <v>0</v>
      </c>
      <c r="GT269">
        <v>0</v>
      </c>
      <c r="GU269" t="s">
        <v>3</v>
      </c>
      <c r="GV269">
        <f t="shared" si="150"/>
        <v>0</v>
      </c>
      <c r="GW269">
        <v>1</v>
      </c>
      <c r="GX269">
        <f t="shared" si="151"/>
        <v>0</v>
      </c>
      <c r="HA269">
        <v>0</v>
      </c>
      <c r="HB269">
        <v>0</v>
      </c>
      <c r="HC269">
        <f t="shared" si="152"/>
        <v>0</v>
      </c>
      <c r="HE269" t="s">
        <v>3</v>
      </c>
      <c r="HF269" t="s">
        <v>3</v>
      </c>
      <c r="HM269" t="s">
        <v>3</v>
      </c>
      <c r="HN269" t="s">
        <v>194</v>
      </c>
      <c r="HO269" t="s">
        <v>195</v>
      </c>
      <c r="HP269" t="s">
        <v>187</v>
      </c>
      <c r="HQ269" t="s">
        <v>187</v>
      </c>
      <c r="IK269">
        <v>0</v>
      </c>
    </row>
    <row r="270" spans="1:245" x14ac:dyDescent="0.2">
      <c r="A270">
        <v>17</v>
      </c>
      <c r="B270">
        <v>1</v>
      </c>
      <c r="C270">
        <f>ROW(SmtRes!A184)</f>
        <v>184</v>
      </c>
      <c r="D270">
        <f>ROW(EtalonRes!A187)</f>
        <v>187</v>
      </c>
      <c r="E270" t="s">
        <v>223</v>
      </c>
      <c r="F270" t="s">
        <v>224</v>
      </c>
      <c r="G270" t="s">
        <v>225</v>
      </c>
      <c r="H270" t="s">
        <v>217</v>
      </c>
      <c r="I270">
        <v>6</v>
      </c>
      <c r="J270">
        <v>0</v>
      </c>
      <c r="K270">
        <f t="shared" si="153"/>
        <v>6</v>
      </c>
      <c r="O270">
        <f t="shared" si="128"/>
        <v>25050.38</v>
      </c>
      <c r="P270">
        <f>SUMIF(SmtRes!AQ184:'SmtRes'!AQ184,"=1",SmtRes!DF184:'SmtRes'!DF184)</f>
        <v>0</v>
      </c>
      <c r="Q270">
        <f>SUMIF(SmtRes!AQ184:'SmtRes'!AQ184,"=1",SmtRes!DG184:'SmtRes'!DG184)</f>
        <v>0</v>
      </c>
      <c r="R270">
        <f>SUMIF(SmtRes!AQ184:'SmtRes'!AQ184,"=1",SmtRes!DH184:'SmtRes'!DH184)</f>
        <v>0</v>
      </c>
      <c r="S270">
        <f>SUMIF(SmtRes!AQ184:'SmtRes'!AQ184,"=1",SmtRes!DI184:'SmtRes'!DI184)</f>
        <v>25050.38</v>
      </c>
      <c r="T270">
        <f t="shared" si="129"/>
        <v>0</v>
      </c>
      <c r="U270">
        <f>SUMIF(SmtRes!AQ184:'SmtRes'!AQ184,"=1",SmtRes!CV184:'SmtRes'!CV184)</f>
        <v>38.880000000000003</v>
      </c>
      <c r="V270">
        <f>SUMIF(SmtRes!AQ184:'SmtRes'!AQ184,"=1",SmtRes!CW184:'SmtRes'!CW184)</f>
        <v>0</v>
      </c>
      <c r="W270">
        <f t="shared" si="130"/>
        <v>0</v>
      </c>
      <c r="X270">
        <f t="shared" si="131"/>
        <v>18537.28</v>
      </c>
      <c r="Y270">
        <f t="shared" si="132"/>
        <v>9018.14</v>
      </c>
      <c r="AA270">
        <v>65175792</v>
      </c>
      <c r="AB270">
        <f t="shared" si="133"/>
        <v>4175.0640000000003</v>
      </c>
      <c r="AC270">
        <f t="shared" si="134"/>
        <v>0</v>
      </c>
      <c r="AD270">
        <f t="shared" si="135"/>
        <v>0</v>
      </c>
      <c r="AE270">
        <f t="shared" si="136"/>
        <v>0</v>
      </c>
      <c r="AF270">
        <f>ROUND((SUM(SmtRes!BT184:'SmtRes'!BT184)),6)</f>
        <v>4175.0640000000003</v>
      </c>
      <c r="AG270">
        <f t="shared" si="137"/>
        <v>0</v>
      </c>
      <c r="AH270">
        <f>(SUM(SmtRes!BU184:'SmtRes'!BU184))</f>
        <v>6.48</v>
      </c>
      <c r="AI270">
        <f>(0)</f>
        <v>0</v>
      </c>
      <c r="AJ270">
        <f t="shared" si="138"/>
        <v>0</v>
      </c>
      <c r="AK270">
        <v>4175.0640000000003</v>
      </c>
      <c r="AL270">
        <v>0</v>
      </c>
      <c r="AM270">
        <v>0</v>
      </c>
      <c r="AN270">
        <v>0</v>
      </c>
      <c r="AO270">
        <v>4175.0640000000003</v>
      </c>
      <c r="AP270">
        <v>0</v>
      </c>
      <c r="AQ270">
        <v>6.48</v>
      </c>
      <c r="AR270">
        <v>0</v>
      </c>
      <c r="AS270">
        <v>0</v>
      </c>
      <c r="AT270">
        <v>74</v>
      </c>
      <c r="AU270">
        <v>36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226</v>
      </c>
      <c r="BM270">
        <v>200001</v>
      </c>
      <c r="BN270">
        <v>0</v>
      </c>
      <c r="BO270" t="s">
        <v>3</v>
      </c>
      <c r="BP270">
        <v>0</v>
      </c>
      <c r="BQ270">
        <v>4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74</v>
      </c>
      <c r="CA270">
        <v>36</v>
      </c>
      <c r="CB270" t="s">
        <v>3</v>
      </c>
      <c r="CE270">
        <v>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139"/>
        <v>25050.38</v>
      </c>
      <c r="CQ270">
        <f>SUMIF(SmtRes!AQ184:'SmtRes'!AQ184,"=1",SmtRes!AA184:'SmtRes'!AA184)</f>
        <v>0</v>
      </c>
      <c r="CR270">
        <f>SUMIF(SmtRes!AQ184:'SmtRes'!AQ184,"=1",SmtRes!AB184:'SmtRes'!AB184)</f>
        <v>0</v>
      </c>
      <c r="CS270">
        <f>SUMIF(SmtRes!AQ184:'SmtRes'!AQ184,"=1",SmtRes!AC184:'SmtRes'!AC184)</f>
        <v>0</v>
      </c>
      <c r="CT270">
        <f>SUMIF(SmtRes!AQ184:'SmtRes'!AQ184,"=1",SmtRes!AD184:'SmtRes'!AD184)</f>
        <v>644.29999999999995</v>
      </c>
      <c r="CU270">
        <f t="shared" si="140"/>
        <v>0</v>
      </c>
      <c r="CV270">
        <f>SUMIF(SmtRes!AQ184:'SmtRes'!AQ184,"=1",SmtRes!BU184:'SmtRes'!BU184)</f>
        <v>6.48</v>
      </c>
      <c r="CW270">
        <f>SUMIF(SmtRes!AQ184:'SmtRes'!AQ184,"=1",SmtRes!BV184:'SmtRes'!BV184)</f>
        <v>0</v>
      </c>
      <c r="CX270">
        <f t="shared" si="141"/>
        <v>0</v>
      </c>
      <c r="CY270">
        <f t="shared" si="142"/>
        <v>18537.281200000001</v>
      </c>
      <c r="CZ270">
        <f t="shared" si="143"/>
        <v>9018.1368000000002</v>
      </c>
      <c r="DC270" t="s">
        <v>3</v>
      </c>
      <c r="DD270" t="s">
        <v>3</v>
      </c>
      <c r="DE270" t="s">
        <v>3</v>
      </c>
      <c r="DF270" t="s">
        <v>3</v>
      </c>
      <c r="DG270" t="s">
        <v>3</v>
      </c>
      <c r="DH270" t="s">
        <v>3</v>
      </c>
      <c r="DI270" t="s">
        <v>3</v>
      </c>
      <c r="DJ270" t="s">
        <v>3</v>
      </c>
      <c r="DK270" t="s">
        <v>3</v>
      </c>
      <c r="DL270" t="s">
        <v>3</v>
      </c>
      <c r="DM270" t="s">
        <v>3</v>
      </c>
      <c r="DN270">
        <v>0</v>
      </c>
      <c r="DO270">
        <v>0</v>
      </c>
      <c r="DP270">
        <v>1</v>
      </c>
      <c r="DQ270">
        <v>1</v>
      </c>
      <c r="DU270">
        <v>1013</v>
      </c>
      <c r="DV270" t="s">
        <v>217</v>
      </c>
      <c r="DW270" t="s">
        <v>217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64850927</v>
      </c>
      <c r="EF270">
        <v>4</v>
      </c>
      <c r="EG270" t="s">
        <v>187</v>
      </c>
      <c r="EH270">
        <v>83</v>
      </c>
      <c r="EI270" t="s">
        <v>187</v>
      </c>
      <c r="EJ270">
        <v>4</v>
      </c>
      <c r="EK270">
        <v>200001</v>
      </c>
      <c r="EL270" t="s">
        <v>192</v>
      </c>
      <c r="EM270" t="s">
        <v>193</v>
      </c>
      <c r="EO270" t="s">
        <v>3</v>
      </c>
      <c r="EQ270">
        <v>0</v>
      </c>
      <c r="ER270">
        <v>0</v>
      </c>
      <c r="ES270">
        <v>0</v>
      </c>
      <c r="ET270">
        <v>0</v>
      </c>
      <c r="EU270">
        <v>0</v>
      </c>
      <c r="EV270">
        <v>0</v>
      </c>
      <c r="EW270">
        <v>6.48</v>
      </c>
      <c r="EX270">
        <v>0</v>
      </c>
      <c r="EY270">
        <v>0</v>
      </c>
      <c r="FQ270">
        <v>0</v>
      </c>
      <c r="FR270">
        <f t="shared" si="144"/>
        <v>0</v>
      </c>
      <c r="FS270">
        <v>0</v>
      </c>
      <c r="FX270">
        <v>74</v>
      </c>
      <c r="FY270">
        <v>36</v>
      </c>
      <c r="GA270" t="s">
        <v>3</v>
      </c>
      <c r="GD270">
        <v>1</v>
      </c>
      <c r="GF270">
        <v>214730189</v>
      </c>
      <c r="GG270">
        <v>2</v>
      </c>
      <c r="GH270">
        <v>1</v>
      </c>
      <c r="GI270">
        <v>-2</v>
      </c>
      <c r="GJ270">
        <v>0</v>
      </c>
      <c r="GK270">
        <v>0</v>
      </c>
      <c r="GL270">
        <f t="shared" si="145"/>
        <v>0</v>
      </c>
      <c r="GM270">
        <f t="shared" si="146"/>
        <v>52605.8</v>
      </c>
      <c r="GN270">
        <f t="shared" si="147"/>
        <v>0</v>
      </c>
      <c r="GO270">
        <f t="shared" si="148"/>
        <v>0</v>
      </c>
      <c r="GP270">
        <f t="shared" si="149"/>
        <v>52605.8</v>
      </c>
      <c r="GR270">
        <v>0</v>
      </c>
      <c r="GS270">
        <v>0</v>
      </c>
      <c r="GT270">
        <v>0</v>
      </c>
      <c r="GU270" t="s">
        <v>3</v>
      </c>
      <c r="GV270">
        <f t="shared" si="150"/>
        <v>0</v>
      </c>
      <c r="GW270">
        <v>1</v>
      </c>
      <c r="GX270">
        <f t="shared" si="151"/>
        <v>0</v>
      </c>
      <c r="HA270">
        <v>0</v>
      </c>
      <c r="HB270">
        <v>0</v>
      </c>
      <c r="HC270">
        <f t="shared" si="152"/>
        <v>0</v>
      </c>
      <c r="HE270" t="s">
        <v>3</v>
      </c>
      <c r="HF270" t="s">
        <v>3</v>
      </c>
      <c r="HM270" t="s">
        <v>3</v>
      </c>
      <c r="HN270" t="s">
        <v>194</v>
      </c>
      <c r="HO270" t="s">
        <v>195</v>
      </c>
      <c r="HP270" t="s">
        <v>187</v>
      </c>
      <c r="HQ270" t="s">
        <v>187</v>
      </c>
      <c r="IK270">
        <v>0</v>
      </c>
    </row>
    <row r="271" spans="1:245" x14ac:dyDescent="0.2">
      <c r="A271">
        <v>17</v>
      </c>
      <c r="B271">
        <v>1</v>
      </c>
      <c r="C271">
        <f>ROW(SmtRes!A186)</f>
        <v>186</v>
      </c>
      <c r="D271">
        <f>ROW(EtalonRes!A189)</f>
        <v>189</v>
      </c>
      <c r="E271" t="s">
        <v>227</v>
      </c>
      <c r="F271" t="s">
        <v>228</v>
      </c>
      <c r="G271" t="s">
        <v>229</v>
      </c>
      <c r="H271" t="s">
        <v>217</v>
      </c>
      <c r="I271">
        <v>6</v>
      </c>
      <c r="J271">
        <v>0</v>
      </c>
      <c r="K271">
        <f t="shared" si="153"/>
        <v>6</v>
      </c>
      <c r="O271">
        <f t="shared" si="128"/>
        <v>58312.29</v>
      </c>
      <c r="P271">
        <f>SUMIF(SmtRes!AQ185:'SmtRes'!AQ186,"=1",SmtRes!DF185:'SmtRes'!DF186)</f>
        <v>0</v>
      </c>
      <c r="Q271">
        <f>SUMIF(SmtRes!AQ185:'SmtRes'!AQ186,"=1",SmtRes!DG185:'SmtRes'!DG186)</f>
        <v>0</v>
      </c>
      <c r="R271">
        <f>SUMIF(SmtRes!AQ185:'SmtRes'!AQ186,"=1",SmtRes!DH185:'SmtRes'!DH186)</f>
        <v>0</v>
      </c>
      <c r="S271">
        <f>SUMIF(SmtRes!AQ185:'SmtRes'!AQ186,"=1",SmtRes!DI185:'SmtRes'!DI186)</f>
        <v>58312.29</v>
      </c>
      <c r="T271">
        <f t="shared" si="129"/>
        <v>0</v>
      </c>
      <c r="U271">
        <f>SUMIF(SmtRes!AQ185:'SmtRes'!AQ186,"=1",SmtRes!CV185:'SmtRes'!CV186)</f>
        <v>90.72</v>
      </c>
      <c r="V271">
        <f>SUMIF(SmtRes!AQ185:'SmtRes'!AQ186,"=1",SmtRes!CW185:'SmtRes'!CW186)</f>
        <v>0</v>
      </c>
      <c r="W271">
        <f t="shared" si="130"/>
        <v>0</v>
      </c>
      <c r="X271">
        <f t="shared" si="131"/>
        <v>43151.09</v>
      </c>
      <c r="Y271">
        <f t="shared" si="132"/>
        <v>20992.42</v>
      </c>
      <c r="AA271">
        <v>65175792</v>
      </c>
      <c r="AB271">
        <f t="shared" si="133"/>
        <v>9718.7147999999997</v>
      </c>
      <c r="AC271">
        <f t="shared" si="134"/>
        <v>0</v>
      </c>
      <c r="AD271">
        <f t="shared" si="135"/>
        <v>0</v>
      </c>
      <c r="AE271">
        <f t="shared" si="136"/>
        <v>0</v>
      </c>
      <c r="AF271">
        <f>ROUND((SUM(SmtRes!BT185:'SmtRes'!BT186)),6)</f>
        <v>9718.7147999999997</v>
      </c>
      <c r="AG271">
        <f t="shared" si="137"/>
        <v>0</v>
      </c>
      <c r="AH271">
        <f>(SUM(SmtRes!BU185:'SmtRes'!BU186))</f>
        <v>15.120000000000001</v>
      </c>
      <c r="AI271">
        <f>(0)</f>
        <v>0</v>
      </c>
      <c r="AJ271">
        <f t="shared" si="138"/>
        <v>0</v>
      </c>
      <c r="AK271">
        <v>9718.7147999999997</v>
      </c>
      <c r="AL271">
        <v>0</v>
      </c>
      <c r="AM271">
        <v>0</v>
      </c>
      <c r="AN271">
        <v>0</v>
      </c>
      <c r="AO271">
        <v>9718.7147999999997</v>
      </c>
      <c r="AP271">
        <v>0</v>
      </c>
      <c r="AQ271">
        <v>15.120000000000001</v>
      </c>
      <c r="AR271">
        <v>0</v>
      </c>
      <c r="AS271">
        <v>0</v>
      </c>
      <c r="AT271">
        <v>74</v>
      </c>
      <c r="AU271">
        <v>36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230</v>
      </c>
      <c r="BM271">
        <v>200001</v>
      </c>
      <c r="BN271">
        <v>0</v>
      </c>
      <c r="BO271" t="s">
        <v>3</v>
      </c>
      <c r="BP271">
        <v>0</v>
      </c>
      <c r="BQ271">
        <v>4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74</v>
      </c>
      <c r="CA271">
        <v>36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139"/>
        <v>58312.29</v>
      </c>
      <c r="CQ271">
        <f>SUMIF(SmtRes!AQ185:'SmtRes'!AQ186,"=1",SmtRes!AA185:'SmtRes'!AA186)</f>
        <v>0</v>
      </c>
      <c r="CR271">
        <f>SUMIF(SmtRes!AQ185:'SmtRes'!AQ186,"=1",SmtRes!AB185:'SmtRes'!AB186)</f>
        <v>0</v>
      </c>
      <c r="CS271">
        <f>SUMIF(SmtRes!AQ185:'SmtRes'!AQ186,"=1",SmtRes!AC185:'SmtRes'!AC186)</f>
        <v>0</v>
      </c>
      <c r="CT271">
        <f>SUMIF(SmtRes!AQ185:'SmtRes'!AQ186,"=1",SmtRes!AD185:'SmtRes'!AD186)</f>
        <v>1186.0999999999999</v>
      </c>
      <c r="CU271">
        <f t="shared" si="140"/>
        <v>0</v>
      </c>
      <c r="CV271">
        <f>SUMIF(SmtRes!AQ185:'SmtRes'!AQ186,"=1",SmtRes!BU185:'SmtRes'!BU186)</f>
        <v>15.120000000000001</v>
      </c>
      <c r="CW271">
        <f>SUMIF(SmtRes!AQ185:'SmtRes'!AQ186,"=1",SmtRes!BV185:'SmtRes'!BV186)</f>
        <v>0</v>
      </c>
      <c r="CX271">
        <f t="shared" si="141"/>
        <v>0</v>
      </c>
      <c r="CY271">
        <f t="shared" si="142"/>
        <v>43151.094599999997</v>
      </c>
      <c r="CZ271">
        <f t="shared" si="143"/>
        <v>20992.4244</v>
      </c>
      <c r="DC271" t="s">
        <v>3</v>
      </c>
      <c r="DD271" t="s">
        <v>3</v>
      </c>
      <c r="DE271" t="s">
        <v>3</v>
      </c>
      <c r="DF271" t="s">
        <v>3</v>
      </c>
      <c r="DG271" t="s">
        <v>3</v>
      </c>
      <c r="DH271" t="s">
        <v>3</v>
      </c>
      <c r="DI271" t="s">
        <v>3</v>
      </c>
      <c r="DJ271" t="s">
        <v>3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1013</v>
      </c>
      <c r="DV271" t="s">
        <v>217</v>
      </c>
      <c r="DW271" t="s">
        <v>217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64850927</v>
      </c>
      <c r="EF271">
        <v>4</v>
      </c>
      <c r="EG271" t="s">
        <v>187</v>
      </c>
      <c r="EH271">
        <v>83</v>
      </c>
      <c r="EI271" t="s">
        <v>187</v>
      </c>
      <c r="EJ271">
        <v>4</v>
      </c>
      <c r="EK271">
        <v>200001</v>
      </c>
      <c r="EL271" t="s">
        <v>192</v>
      </c>
      <c r="EM271" t="s">
        <v>193</v>
      </c>
      <c r="EO271" t="s">
        <v>3</v>
      </c>
      <c r="EQ271">
        <v>0</v>
      </c>
      <c r="ER271">
        <v>0</v>
      </c>
      <c r="ES271">
        <v>0</v>
      </c>
      <c r="ET271">
        <v>0</v>
      </c>
      <c r="EU271">
        <v>0</v>
      </c>
      <c r="EV271">
        <v>0</v>
      </c>
      <c r="EW271">
        <v>15.12</v>
      </c>
      <c r="EX271">
        <v>0</v>
      </c>
      <c r="EY271">
        <v>0</v>
      </c>
      <c r="FQ271">
        <v>0</v>
      </c>
      <c r="FR271">
        <f t="shared" si="144"/>
        <v>0</v>
      </c>
      <c r="FS271">
        <v>0</v>
      </c>
      <c r="FX271">
        <v>74</v>
      </c>
      <c r="FY271">
        <v>36</v>
      </c>
      <c r="GA271" t="s">
        <v>3</v>
      </c>
      <c r="GD271">
        <v>1</v>
      </c>
      <c r="GF271">
        <v>-602460876</v>
      </c>
      <c r="GG271">
        <v>2</v>
      </c>
      <c r="GH271">
        <v>1</v>
      </c>
      <c r="GI271">
        <v>-2</v>
      </c>
      <c r="GJ271">
        <v>0</v>
      </c>
      <c r="GK271">
        <v>0</v>
      </c>
      <c r="GL271">
        <f t="shared" si="145"/>
        <v>0</v>
      </c>
      <c r="GM271">
        <f t="shared" si="146"/>
        <v>122455.8</v>
      </c>
      <c r="GN271">
        <f t="shared" si="147"/>
        <v>0</v>
      </c>
      <c r="GO271">
        <f t="shared" si="148"/>
        <v>0</v>
      </c>
      <c r="GP271">
        <f t="shared" si="149"/>
        <v>122455.8</v>
      </c>
      <c r="GR271">
        <v>0</v>
      </c>
      <c r="GS271">
        <v>0</v>
      </c>
      <c r="GT271">
        <v>0</v>
      </c>
      <c r="GU271" t="s">
        <v>3</v>
      </c>
      <c r="GV271">
        <f t="shared" si="150"/>
        <v>0</v>
      </c>
      <c r="GW271">
        <v>1</v>
      </c>
      <c r="GX271">
        <f t="shared" si="151"/>
        <v>0</v>
      </c>
      <c r="HA271">
        <v>0</v>
      </c>
      <c r="HB271">
        <v>0</v>
      </c>
      <c r="HC271">
        <f t="shared" si="152"/>
        <v>0</v>
      </c>
      <c r="HE271" t="s">
        <v>3</v>
      </c>
      <c r="HF271" t="s">
        <v>3</v>
      </c>
      <c r="HM271" t="s">
        <v>3</v>
      </c>
      <c r="HN271" t="s">
        <v>194</v>
      </c>
      <c r="HO271" t="s">
        <v>195</v>
      </c>
      <c r="HP271" t="s">
        <v>187</v>
      </c>
      <c r="HQ271" t="s">
        <v>187</v>
      </c>
      <c r="IK271">
        <v>0</v>
      </c>
    </row>
    <row r="272" spans="1:245" x14ac:dyDescent="0.2">
      <c r="A272">
        <v>17</v>
      </c>
      <c r="B272">
        <v>1</v>
      </c>
      <c r="C272">
        <f>ROW(SmtRes!A188)</f>
        <v>188</v>
      </c>
      <c r="D272">
        <f>ROW(EtalonRes!A191)</f>
        <v>191</v>
      </c>
      <c r="E272" t="s">
        <v>231</v>
      </c>
      <c r="F272" t="s">
        <v>232</v>
      </c>
      <c r="G272" t="s">
        <v>233</v>
      </c>
      <c r="H272" t="s">
        <v>217</v>
      </c>
      <c r="I272">
        <v>6</v>
      </c>
      <c r="J272">
        <v>0</v>
      </c>
      <c r="K272">
        <f t="shared" si="153"/>
        <v>6</v>
      </c>
      <c r="O272">
        <f t="shared" si="128"/>
        <v>80540.710000000006</v>
      </c>
      <c r="P272">
        <f>SUMIF(SmtRes!AQ187:'SmtRes'!AQ188,"=1",SmtRes!DF187:'SmtRes'!DF188)</f>
        <v>0</v>
      </c>
      <c r="Q272">
        <f>SUMIF(SmtRes!AQ187:'SmtRes'!AQ188,"=1",SmtRes!DG187:'SmtRes'!DG188)</f>
        <v>0</v>
      </c>
      <c r="R272">
        <f>SUMIF(SmtRes!AQ187:'SmtRes'!AQ188,"=1",SmtRes!DH187:'SmtRes'!DH188)</f>
        <v>0</v>
      </c>
      <c r="S272">
        <f>SUMIF(SmtRes!AQ187:'SmtRes'!AQ188,"=1",SmtRes!DI187:'SmtRes'!DI188)</f>
        <v>80540.709999999992</v>
      </c>
      <c r="T272">
        <f t="shared" si="129"/>
        <v>0</v>
      </c>
      <c r="U272">
        <f>SUMIF(SmtRes!AQ187:'SmtRes'!AQ188,"=1",SmtRes!CV187:'SmtRes'!CV188)</f>
        <v>125.28</v>
      </c>
      <c r="V272">
        <f>SUMIF(SmtRes!AQ187:'SmtRes'!AQ188,"=1",SmtRes!CW187:'SmtRes'!CW188)</f>
        <v>0</v>
      </c>
      <c r="W272">
        <f t="shared" si="130"/>
        <v>0</v>
      </c>
      <c r="X272">
        <f t="shared" si="131"/>
        <v>59600.13</v>
      </c>
      <c r="Y272">
        <f t="shared" si="132"/>
        <v>28994.66</v>
      </c>
      <c r="AA272">
        <v>65175792</v>
      </c>
      <c r="AB272">
        <f t="shared" si="133"/>
        <v>13423.4532</v>
      </c>
      <c r="AC272">
        <f t="shared" si="134"/>
        <v>0</v>
      </c>
      <c r="AD272">
        <f t="shared" si="135"/>
        <v>0</v>
      </c>
      <c r="AE272">
        <f t="shared" si="136"/>
        <v>0</v>
      </c>
      <c r="AF272">
        <f>ROUND((SUM(SmtRes!BT187:'SmtRes'!BT188)),6)</f>
        <v>13423.4532</v>
      </c>
      <c r="AG272">
        <f t="shared" si="137"/>
        <v>0</v>
      </c>
      <c r="AH272">
        <f>(SUM(SmtRes!BU187:'SmtRes'!BU188))</f>
        <v>20.88</v>
      </c>
      <c r="AI272">
        <f>(0)</f>
        <v>0</v>
      </c>
      <c r="AJ272">
        <f t="shared" si="138"/>
        <v>0</v>
      </c>
      <c r="AK272">
        <v>13423.453199999998</v>
      </c>
      <c r="AL272">
        <v>0</v>
      </c>
      <c r="AM272">
        <v>0</v>
      </c>
      <c r="AN272">
        <v>0</v>
      </c>
      <c r="AO272">
        <v>13423.453199999998</v>
      </c>
      <c r="AP272">
        <v>0</v>
      </c>
      <c r="AQ272">
        <v>20.88</v>
      </c>
      <c r="AR272">
        <v>0</v>
      </c>
      <c r="AS272">
        <v>0</v>
      </c>
      <c r="AT272">
        <v>74</v>
      </c>
      <c r="AU272">
        <v>36</v>
      </c>
      <c r="AV272">
        <v>1</v>
      </c>
      <c r="AW272">
        <v>1</v>
      </c>
      <c r="AZ272">
        <v>1</v>
      </c>
      <c r="BA272">
        <v>1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234</v>
      </c>
      <c r="BM272">
        <v>200001</v>
      </c>
      <c r="BN272">
        <v>0</v>
      </c>
      <c r="BO272" t="s">
        <v>3</v>
      </c>
      <c r="BP272">
        <v>0</v>
      </c>
      <c r="BQ272">
        <v>4</v>
      </c>
      <c r="BR272">
        <v>0</v>
      </c>
      <c r="BS272">
        <v>1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74</v>
      </c>
      <c r="CA272">
        <v>36</v>
      </c>
      <c r="CB272" t="s">
        <v>3</v>
      </c>
      <c r="CE272">
        <v>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si="139"/>
        <v>80540.709999999992</v>
      </c>
      <c r="CQ272">
        <f>SUMIF(SmtRes!AQ187:'SmtRes'!AQ188,"=1",SmtRes!AA187:'SmtRes'!AA188)</f>
        <v>0</v>
      </c>
      <c r="CR272">
        <f>SUMIF(SmtRes!AQ187:'SmtRes'!AQ188,"=1",SmtRes!AB187:'SmtRes'!AB188)</f>
        <v>0</v>
      </c>
      <c r="CS272">
        <f>SUMIF(SmtRes!AQ187:'SmtRes'!AQ188,"=1",SmtRes!AC187:'SmtRes'!AC188)</f>
        <v>0</v>
      </c>
      <c r="CT272">
        <f>SUMIF(SmtRes!AQ187:'SmtRes'!AQ188,"=1",SmtRes!AD187:'SmtRes'!AD188)</f>
        <v>1186.0999999999999</v>
      </c>
      <c r="CU272">
        <f t="shared" si="140"/>
        <v>0</v>
      </c>
      <c r="CV272">
        <f>SUMIF(SmtRes!AQ187:'SmtRes'!AQ188,"=1",SmtRes!BU187:'SmtRes'!BU188)</f>
        <v>20.88</v>
      </c>
      <c r="CW272">
        <f>SUMIF(SmtRes!AQ187:'SmtRes'!AQ188,"=1",SmtRes!BV187:'SmtRes'!BV188)</f>
        <v>0</v>
      </c>
      <c r="CX272">
        <f t="shared" si="141"/>
        <v>0</v>
      </c>
      <c r="CY272">
        <f t="shared" si="142"/>
        <v>59600.12539999999</v>
      </c>
      <c r="CZ272">
        <f t="shared" si="143"/>
        <v>28994.655599999995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0</v>
      </c>
      <c r="DO272">
        <v>0</v>
      </c>
      <c r="DP272">
        <v>1</v>
      </c>
      <c r="DQ272">
        <v>1</v>
      </c>
      <c r="DU272">
        <v>1013</v>
      </c>
      <c r="DV272" t="s">
        <v>217</v>
      </c>
      <c r="DW272" t="s">
        <v>217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64850927</v>
      </c>
      <c r="EF272">
        <v>4</v>
      </c>
      <c r="EG272" t="s">
        <v>187</v>
      </c>
      <c r="EH272">
        <v>83</v>
      </c>
      <c r="EI272" t="s">
        <v>187</v>
      </c>
      <c r="EJ272">
        <v>4</v>
      </c>
      <c r="EK272">
        <v>200001</v>
      </c>
      <c r="EL272" t="s">
        <v>192</v>
      </c>
      <c r="EM272" t="s">
        <v>193</v>
      </c>
      <c r="EO272" t="s">
        <v>3</v>
      </c>
      <c r="EQ272">
        <v>0</v>
      </c>
      <c r="ER272">
        <v>0</v>
      </c>
      <c r="ES272">
        <v>0</v>
      </c>
      <c r="ET272">
        <v>0</v>
      </c>
      <c r="EU272">
        <v>0</v>
      </c>
      <c r="EV272">
        <v>0</v>
      </c>
      <c r="EW272">
        <v>20.88</v>
      </c>
      <c r="EX272">
        <v>0</v>
      </c>
      <c r="EY272">
        <v>0</v>
      </c>
      <c r="FQ272">
        <v>0</v>
      </c>
      <c r="FR272">
        <f t="shared" si="144"/>
        <v>0</v>
      </c>
      <c r="FS272">
        <v>0</v>
      </c>
      <c r="FX272">
        <v>74</v>
      </c>
      <c r="FY272">
        <v>36</v>
      </c>
      <c r="GA272" t="s">
        <v>3</v>
      </c>
      <c r="GD272">
        <v>1</v>
      </c>
      <c r="GF272">
        <v>1075522896</v>
      </c>
      <c r="GG272">
        <v>2</v>
      </c>
      <c r="GH272">
        <v>1</v>
      </c>
      <c r="GI272">
        <v>-2</v>
      </c>
      <c r="GJ272">
        <v>0</v>
      </c>
      <c r="GK272">
        <v>0</v>
      </c>
      <c r="GL272">
        <f t="shared" si="145"/>
        <v>0</v>
      </c>
      <c r="GM272">
        <f t="shared" si="146"/>
        <v>169135.5</v>
      </c>
      <c r="GN272">
        <f t="shared" si="147"/>
        <v>0</v>
      </c>
      <c r="GO272">
        <f t="shared" si="148"/>
        <v>0</v>
      </c>
      <c r="GP272">
        <f t="shared" si="149"/>
        <v>169135.5</v>
      </c>
      <c r="GR272">
        <v>0</v>
      </c>
      <c r="GS272">
        <v>0</v>
      </c>
      <c r="GT272">
        <v>0</v>
      </c>
      <c r="GU272" t="s">
        <v>3</v>
      </c>
      <c r="GV272">
        <f t="shared" si="150"/>
        <v>0</v>
      </c>
      <c r="GW272">
        <v>1</v>
      </c>
      <c r="GX272">
        <f t="shared" si="151"/>
        <v>0</v>
      </c>
      <c r="HA272">
        <v>0</v>
      </c>
      <c r="HB272">
        <v>0</v>
      </c>
      <c r="HC272">
        <f t="shared" si="152"/>
        <v>0</v>
      </c>
      <c r="HE272" t="s">
        <v>3</v>
      </c>
      <c r="HF272" t="s">
        <v>3</v>
      </c>
      <c r="HM272" t="s">
        <v>3</v>
      </c>
      <c r="HN272" t="s">
        <v>194</v>
      </c>
      <c r="HO272" t="s">
        <v>195</v>
      </c>
      <c r="HP272" t="s">
        <v>187</v>
      </c>
      <c r="HQ272" t="s">
        <v>187</v>
      </c>
      <c r="IK272">
        <v>0</v>
      </c>
    </row>
    <row r="273" spans="1:245" x14ac:dyDescent="0.2">
      <c r="A273">
        <v>17</v>
      </c>
      <c r="B273">
        <v>1</v>
      </c>
      <c r="C273">
        <f>ROW(SmtRes!A190)</f>
        <v>190</v>
      </c>
      <c r="D273">
        <f>ROW(EtalonRes!A193)</f>
        <v>193</v>
      </c>
      <c r="E273" t="s">
        <v>235</v>
      </c>
      <c r="F273" t="s">
        <v>236</v>
      </c>
      <c r="G273" t="s">
        <v>237</v>
      </c>
      <c r="H273" t="s">
        <v>217</v>
      </c>
      <c r="I273">
        <v>6</v>
      </c>
      <c r="J273">
        <v>0</v>
      </c>
      <c r="K273">
        <f t="shared" si="153"/>
        <v>6</v>
      </c>
      <c r="O273">
        <f t="shared" si="128"/>
        <v>44426.99</v>
      </c>
      <c r="P273">
        <f>SUMIF(SmtRes!AQ189:'SmtRes'!AQ190,"=1",SmtRes!DF189:'SmtRes'!DF190)</f>
        <v>0</v>
      </c>
      <c r="Q273">
        <f>SUMIF(SmtRes!AQ189:'SmtRes'!AQ190,"=1",SmtRes!DG189:'SmtRes'!DG190)</f>
        <v>0</v>
      </c>
      <c r="R273">
        <f>SUMIF(SmtRes!AQ189:'SmtRes'!AQ190,"=1",SmtRes!DH189:'SmtRes'!DH190)</f>
        <v>0</v>
      </c>
      <c r="S273">
        <f>SUMIF(SmtRes!AQ189:'SmtRes'!AQ190,"=1",SmtRes!DI189:'SmtRes'!DI190)</f>
        <v>44426.99</v>
      </c>
      <c r="T273">
        <f t="shared" si="129"/>
        <v>0</v>
      </c>
      <c r="U273">
        <f>SUMIF(SmtRes!AQ189:'SmtRes'!AQ190,"=1",SmtRes!CV189:'SmtRes'!CV190)</f>
        <v>69.12</v>
      </c>
      <c r="V273">
        <f>SUMIF(SmtRes!AQ189:'SmtRes'!AQ190,"=1",SmtRes!CW189:'SmtRes'!CW190)</f>
        <v>0</v>
      </c>
      <c r="W273">
        <f t="shared" si="130"/>
        <v>0</v>
      </c>
      <c r="X273">
        <f t="shared" si="131"/>
        <v>32875.97</v>
      </c>
      <c r="Y273">
        <f t="shared" si="132"/>
        <v>15993.72</v>
      </c>
      <c r="AA273">
        <v>65175792</v>
      </c>
      <c r="AB273">
        <f t="shared" si="133"/>
        <v>7404.4979999999996</v>
      </c>
      <c r="AC273">
        <f t="shared" si="134"/>
        <v>0</v>
      </c>
      <c r="AD273">
        <f t="shared" si="135"/>
        <v>0</v>
      </c>
      <c r="AE273">
        <f t="shared" si="136"/>
        <v>0</v>
      </c>
      <c r="AF273">
        <f>ROUND((SUM(SmtRes!BT189:'SmtRes'!BT190)),6)</f>
        <v>7404.4979999999996</v>
      </c>
      <c r="AG273">
        <f t="shared" si="137"/>
        <v>0</v>
      </c>
      <c r="AH273">
        <f>(SUM(SmtRes!BU189:'SmtRes'!BU190))</f>
        <v>11.52</v>
      </c>
      <c r="AI273">
        <f>(0)</f>
        <v>0</v>
      </c>
      <c r="AJ273">
        <f t="shared" si="138"/>
        <v>0</v>
      </c>
      <c r="AK273">
        <v>7404.4980000000005</v>
      </c>
      <c r="AL273">
        <v>0</v>
      </c>
      <c r="AM273">
        <v>0</v>
      </c>
      <c r="AN273">
        <v>0</v>
      </c>
      <c r="AO273">
        <v>7404.4980000000005</v>
      </c>
      <c r="AP273">
        <v>0</v>
      </c>
      <c r="AQ273">
        <v>11.52</v>
      </c>
      <c r="AR273">
        <v>0</v>
      </c>
      <c r="AS273">
        <v>0</v>
      </c>
      <c r="AT273">
        <v>74</v>
      </c>
      <c r="AU273">
        <v>36</v>
      </c>
      <c r="AV273">
        <v>1</v>
      </c>
      <c r="AW273">
        <v>1</v>
      </c>
      <c r="AZ273">
        <v>1</v>
      </c>
      <c r="BA273">
        <v>1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238</v>
      </c>
      <c r="BM273">
        <v>200001</v>
      </c>
      <c r="BN273">
        <v>0</v>
      </c>
      <c r="BO273" t="s">
        <v>3</v>
      </c>
      <c r="BP273">
        <v>0</v>
      </c>
      <c r="BQ273">
        <v>4</v>
      </c>
      <c r="BR273">
        <v>0</v>
      </c>
      <c r="BS273">
        <v>1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74</v>
      </c>
      <c r="CA273">
        <v>36</v>
      </c>
      <c r="CB273" t="s">
        <v>3</v>
      </c>
      <c r="CE273">
        <v>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139"/>
        <v>44426.99</v>
      </c>
      <c r="CQ273">
        <f>SUMIF(SmtRes!AQ189:'SmtRes'!AQ190,"=1",SmtRes!AA189:'SmtRes'!AA190)</f>
        <v>0</v>
      </c>
      <c r="CR273">
        <f>SUMIF(SmtRes!AQ189:'SmtRes'!AQ190,"=1",SmtRes!AB189:'SmtRes'!AB190)</f>
        <v>0</v>
      </c>
      <c r="CS273">
        <f>SUMIF(SmtRes!AQ189:'SmtRes'!AQ190,"=1",SmtRes!AC189:'SmtRes'!AC190)</f>
        <v>0</v>
      </c>
      <c r="CT273">
        <f>SUMIF(SmtRes!AQ189:'SmtRes'!AQ190,"=1",SmtRes!AD189:'SmtRes'!AD190)</f>
        <v>1186.0999999999999</v>
      </c>
      <c r="CU273">
        <f t="shared" si="140"/>
        <v>0</v>
      </c>
      <c r="CV273">
        <f>SUMIF(SmtRes!AQ189:'SmtRes'!AQ190,"=1",SmtRes!BU189:'SmtRes'!BU190)</f>
        <v>11.52</v>
      </c>
      <c r="CW273">
        <f>SUMIF(SmtRes!AQ189:'SmtRes'!AQ190,"=1",SmtRes!BV189:'SmtRes'!BV190)</f>
        <v>0</v>
      </c>
      <c r="CX273">
        <f t="shared" si="141"/>
        <v>0</v>
      </c>
      <c r="CY273">
        <f t="shared" si="142"/>
        <v>32875.972600000001</v>
      </c>
      <c r="CZ273">
        <f t="shared" si="143"/>
        <v>15993.716399999999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0</v>
      </c>
      <c r="DO273">
        <v>0</v>
      </c>
      <c r="DP273">
        <v>1</v>
      </c>
      <c r="DQ273">
        <v>1</v>
      </c>
      <c r="DU273">
        <v>1013</v>
      </c>
      <c r="DV273" t="s">
        <v>217</v>
      </c>
      <c r="DW273" t="s">
        <v>217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64850927</v>
      </c>
      <c r="EF273">
        <v>4</v>
      </c>
      <c r="EG273" t="s">
        <v>187</v>
      </c>
      <c r="EH273">
        <v>83</v>
      </c>
      <c r="EI273" t="s">
        <v>187</v>
      </c>
      <c r="EJ273">
        <v>4</v>
      </c>
      <c r="EK273">
        <v>200001</v>
      </c>
      <c r="EL273" t="s">
        <v>192</v>
      </c>
      <c r="EM273" t="s">
        <v>193</v>
      </c>
      <c r="EO273" t="s">
        <v>3</v>
      </c>
      <c r="EQ273">
        <v>0</v>
      </c>
      <c r="ER273">
        <v>0</v>
      </c>
      <c r="ES273">
        <v>0</v>
      </c>
      <c r="ET273">
        <v>0</v>
      </c>
      <c r="EU273">
        <v>0</v>
      </c>
      <c r="EV273">
        <v>0</v>
      </c>
      <c r="EW273">
        <v>11.52</v>
      </c>
      <c r="EX273">
        <v>0</v>
      </c>
      <c r="EY273">
        <v>0</v>
      </c>
      <c r="FQ273">
        <v>0</v>
      </c>
      <c r="FR273">
        <f t="shared" si="144"/>
        <v>0</v>
      </c>
      <c r="FS273">
        <v>0</v>
      </c>
      <c r="FX273">
        <v>74</v>
      </c>
      <c r="FY273">
        <v>36</v>
      </c>
      <c r="GA273" t="s">
        <v>3</v>
      </c>
      <c r="GD273">
        <v>1</v>
      </c>
      <c r="GF273">
        <v>-1212804361</v>
      </c>
      <c r="GG273">
        <v>2</v>
      </c>
      <c r="GH273">
        <v>1</v>
      </c>
      <c r="GI273">
        <v>-2</v>
      </c>
      <c r="GJ273">
        <v>0</v>
      </c>
      <c r="GK273">
        <v>0</v>
      </c>
      <c r="GL273">
        <f t="shared" si="145"/>
        <v>0</v>
      </c>
      <c r="GM273">
        <f t="shared" si="146"/>
        <v>93296.68</v>
      </c>
      <c r="GN273">
        <f t="shared" si="147"/>
        <v>0</v>
      </c>
      <c r="GO273">
        <f t="shared" si="148"/>
        <v>0</v>
      </c>
      <c r="GP273">
        <f t="shared" si="149"/>
        <v>93296.68</v>
      </c>
      <c r="GR273">
        <v>0</v>
      </c>
      <c r="GS273">
        <v>0</v>
      </c>
      <c r="GT273">
        <v>0</v>
      </c>
      <c r="GU273" t="s">
        <v>3</v>
      </c>
      <c r="GV273">
        <f t="shared" si="150"/>
        <v>0</v>
      </c>
      <c r="GW273">
        <v>1</v>
      </c>
      <c r="GX273">
        <f t="shared" si="151"/>
        <v>0</v>
      </c>
      <c r="HA273">
        <v>0</v>
      </c>
      <c r="HB273">
        <v>0</v>
      </c>
      <c r="HC273">
        <f t="shared" si="152"/>
        <v>0</v>
      </c>
      <c r="HE273" t="s">
        <v>3</v>
      </c>
      <c r="HF273" t="s">
        <v>3</v>
      </c>
      <c r="HM273" t="s">
        <v>3</v>
      </c>
      <c r="HN273" t="s">
        <v>194</v>
      </c>
      <c r="HO273" t="s">
        <v>195</v>
      </c>
      <c r="HP273" t="s">
        <v>187</v>
      </c>
      <c r="HQ273" t="s">
        <v>187</v>
      </c>
      <c r="IK273">
        <v>0</v>
      </c>
    </row>
    <row r="274" spans="1:245" x14ac:dyDescent="0.2">
      <c r="A274">
        <v>17</v>
      </c>
      <c r="B274">
        <v>1</v>
      </c>
      <c r="C274">
        <f>ROW(SmtRes!A192)</f>
        <v>192</v>
      </c>
      <c r="D274">
        <f>ROW(EtalonRes!A195)</f>
        <v>195</v>
      </c>
      <c r="E274" t="s">
        <v>239</v>
      </c>
      <c r="F274" t="s">
        <v>240</v>
      </c>
      <c r="G274" t="s">
        <v>241</v>
      </c>
      <c r="H274" t="s">
        <v>217</v>
      </c>
      <c r="I274">
        <v>6</v>
      </c>
      <c r="J274">
        <v>0</v>
      </c>
      <c r="K274">
        <f t="shared" si="153"/>
        <v>6</v>
      </c>
      <c r="O274">
        <f t="shared" si="128"/>
        <v>55541.2</v>
      </c>
      <c r="P274">
        <f>SUMIF(SmtRes!AQ191:'SmtRes'!AQ192,"=1",SmtRes!DF191:'SmtRes'!DF192)</f>
        <v>0</v>
      </c>
      <c r="Q274">
        <f>SUMIF(SmtRes!AQ191:'SmtRes'!AQ192,"=1",SmtRes!DG191:'SmtRes'!DG192)</f>
        <v>0</v>
      </c>
      <c r="R274">
        <f>SUMIF(SmtRes!AQ191:'SmtRes'!AQ192,"=1",SmtRes!DH191:'SmtRes'!DH192)</f>
        <v>0</v>
      </c>
      <c r="S274">
        <f>SUMIF(SmtRes!AQ191:'SmtRes'!AQ192,"=1",SmtRes!DI191:'SmtRes'!DI192)</f>
        <v>55541.2</v>
      </c>
      <c r="T274">
        <f t="shared" si="129"/>
        <v>0</v>
      </c>
      <c r="U274">
        <f>SUMIF(SmtRes!AQ191:'SmtRes'!AQ192,"=1",SmtRes!CV191:'SmtRes'!CV192)</f>
        <v>86.4</v>
      </c>
      <c r="V274">
        <f>SUMIF(SmtRes!AQ191:'SmtRes'!AQ192,"=1",SmtRes!CW191:'SmtRes'!CW192)</f>
        <v>0</v>
      </c>
      <c r="W274">
        <f t="shared" si="130"/>
        <v>0</v>
      </c>
      <c r="X274">
        <f t="shared" si="131"/>
        <v>41100.49</v>
      </c>
      <c r="Y274">
        <f t="shared" si="132"/>
        <v>19994.830000000002</v>
      </c>
      <c r="AA274">
        <v>65175792</v>
      </c>
      <c r="AB274">
        <f t="shared" si="133"/>
        <v>9256.8672000000006</v>
      </c>
      <c r="AC274">
        <f t="shared" si="134"/>
        <v>0</v>
      </c>
      <c r="AD274">
        <f t="shared" si="135"/>
        <v>0</v>
      </c>
      <c r="AE274">
        <f t="shared" si="136"/>
        <v>0</v>
      </c>
      <c r="AF274">
        <f>ROUND((SUM(SmtRes!BT191:'SmtRes'!BT192)),6)</f>
        <v>9256.8672000000006</v>
      </c>
      <c r="AG274">
        <f t="shared" si="137"/>
        <v>0</v>
      </c>
      <c r="AH274">
        <f>(SUM(SmtRes!BU191:'SmtRes'!BU192))</f>
        <v>14.4</v>
      </c>
      <c r="AI274">
        <f>(0)</f>
        <v>0</v>
      </c>
      <c r="AJ274">
        <f t="shared" si="138"/>
        <v>0</v>
      </c>
      <c r="AK274">
        <v>9256.8672000000006</v>
      </c>
      <c r="AL274">
        <v>0</v>
      </c>
      <c r="AM274">
        <v>0</v>
      </c>
      <c r="AN274">
        <v>0</v>
      </c>
      <c r="AO274">
        <v>9256.8672000000006</v>
      </c>
      <c r="AP274">
        <v>0</v>
      </c>
      <c r="AQ274">
        <v>14.4</v>
      </c>
      <c r="AR274">
        <v>0</v>
      </c>
      <c r="AS274">
        <v>0</v>
      </c>
      <c r="AT274">
        <v>74</v>
      </c>
      <c r="AU274">
        <v>36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242</v>
      </c>
      <c r="BM274">
        <v>200001</v>
      </c>
      <c r="BN274">
        <v>0</v>
      </c>
      <c r="BO274" t="s">
        <v>3</v>
      </c>
      <c r="BP274">
        <v>0</v>
      </c>
      <c r="BQ274">
        <v>4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74</v>
      </c>
      <c r="CA274">
        <v>36</v>
      </c>
      <c r="CB274" t="s">
        <v>3</v>
      </c>
      <c r="CE274">
        <v>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139"/>
        <v>55541.2</v>
      </c>
      <c r="CQ274">
        <f>SUMIF(SmtRes!AQ191:'SmtRes'!AQ192,"=1",SmtRes!AA191:'SmtRes'!AA192)</f>
        <v>0</v>
      </c>
      <c r="CR274">
        <f>SUMIF(SmtRes!AQ191:'SmtRes'!AQ192,"=1",SmtRes!AB191:'SmtRes'!AB192)</f>
        <v>0</v>
      </c>
      <c r="CS274">
        <f>SUMIF(SmtRes!AQ191:'SmtRes'!AQ192,"=1",SmtRes!AC191:'SmtRes'!AC192)</f>
        <v>0</v>
      </c>
      <c r="CT274">
        <f>SUMIF(SmtRes!AQ191:'SmtRes'!AQ192,"=1",SmtRes!AD191:'SmtRes'!AD192)</f>
        <v>1186.0999999999999</v>
      </c>
      <c r="CU274">
        <f t="shared" si="140"/>
        <v>0</v>
      </c>
      <c r="CV274">
        <f>SUMIF(SmtRes!AQ191:'SmtRes'!AQ192,"=1",SmtRes!BU191:'SmtRes'!BU192)</f>
        <v>14.4</v>
      </c>
      <c r="CW274">
        <f>SUMIF(SmtRes!AQ191:'SmtRes'!AQ192,"=1",SmtRes!BV191:'SmtRes'!BV192)</f>
        <v>0</v>
      </c>
      <c r="CX274">
        <f t="shared" si="141"/>
        <v>0</v>
      </c>
      <c r="CY274">
        <f t="shared" si="142"/>
        <v>41100.487999999998</v>
      </c>
      <c r="CZ274">
        <f t="shared" si="143"/>
        <v>19994.831999999999</v>
      </c>
      <c r="DC274" t="s">
        <v>3</v>
      </c>
      <c r="DD274" t="s">
        <v>3</v>
      </c>
      <c r="DE274" t="s">
        <v>3</v>
      </c>
      <c r="DF274" t="s">
        <v>3</v>
      </c>
      <c r="DG274" t="s">
        <v>3</v>
      </c>
      <c r="DH274" t="s">
        <v>3</v>
      </c>
      <c r="DI274" t="s">
        <v>3</v>
      </c>
      <c r="DJ274" t="s">
        <v>3</v>
      </c>
      <c r="DK274" t="s">
        <v>3</v>
      </c>
      <c r="DL274" t="s">
        <v>3</v>
      </c>
      <c r="DM274" t="s">
        <v>3</v>
      </c>
      <c r="DN274">
        <v>0</v>
      </c>
      <c r="DO274">
        <v>0</v>
      </c>
      <c r="DP274">
        <v>1</v>
      </c>
      <c r="DQ274">
        <v>1</v>
      </c>
      <c r="DU274">
        <v>1013</v>
      </c>
      <c r="DV274" t="s">
        <v>217</v>
      </c>
      <c r="DW274" t="s">
        <v>217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64850927</v>
      </c>
      <c r="EF274">
        <v>4</v>
      </c>
      <c r="EG274" t="s">
        <v>187</v>
      </c>
      <c r="EH274">
        <v>83</v>
      </c>
      <c r="EI274" t="s">
        <v>187</v>
      </c>
      <c r="EJ274">
        <v>4</v>
      </c>
      <c r="EK274">
        <v>200001</v>
      </c>
      <c r="EL274" t="s">
        <v>192</v>
      </c>
      <c r="EM274" t="s">
        <v>193</v>
      </c>
      <c r="EO274" t="s">
        <v>3</v>
      </c>
      <c r="EQ274">
        <v>0</v>
      </c>
      <c r="ER274">
        <v>0</v>
      </c>
      <c r="ES274">
        <v>0</v>
      </c>
      <c r="ET274">
        <v>0</v>
      </c>
      <c r="EU274">
        <v>0</v>
      </c>
      <c r="EV274">
        <v>0</v>
      </c>
      <c r="EW274">
        <v>14.4</v>
      </c>
      <c r="EX274">
        <v>0</v>
      </c>
      <c r="EY274">
        <v>0</v>
      </c>
      <c r="FQ274">
        <v>0</v>
      </c>
      <c r="FR274">
        <f t="shared" si="144"/>
        <v>0</v>
      </c>
      <c r="FS274">
        <v>0</v>
      </c>
      <c r="FX274">
        <v>74</v>
      </c>
      <c r="FY274">
        <v>36</v>
      </c>
      <c r="GA274" t="s">
        <v>3</v>
      </c>
      <c r="GD274">
        <v>1</v>
      </c>
      <c r="GF274">
        <v>-1646799387</v>
      </c>
      <c r="GG274">
        <v>2</v>
      </c>
      <c r="GH274">
        <v>1</v>
      </c>
      <c r="GI274">
        <v>-2</v>
      </c>
      <c r="GJ274">
        <v>0</v>
      </c>
      <c r="GK274">
        <v>0</v>
      </c>
      <c r="GL274">
        <f t="shared" si="145"/>
        <v>0</v>
      </c>
      <c r="GM274">
        <f t="shared" si="146"/>
        <v>116636.52</v>
      </c>
      <c r="GN274">
        <f t="shared" si="147"/>
        <v>0</v>
      </c>
      <c r="GO274">
        <f t="shared" si="148"/>
        <v>0</v>
      </c>
      <c r="GP274">
        <f t="shared" si="149"/>
        <v>116636.52</v>
      </c>
      <c r="GR274">
        <v>0</v>
      </c>
      <c r="GS274">
        <v>0</v>
      </c>
      <c r="GT274">
        <v>0</v>
      </c>
      <c r="GU274" t="s">
        <v>3</v>
      </c>
      <c r="GV274">
        <f t="shared" si="150"/>
        <v>0</v>
      </c>
      <c r="GW274">
        <v>1</v>
      </c>
      <c r="GX274">
        <f t="shared" si="151"/>
        <v>0</v>
      </c>
      <c r="HA274">
        <v>0</v>
      </c>
      <c r="HB274">
        <v>0</v>
      </c>
      <c r="HC274">
        <f t="shared" si="152"/>
        <v>0</v>
      </c>
      <c r="HE274" t="s">
        <v>3</v>
      </c>
      <c r="HF274" t="s">
        <v>3</v>
      </c>
      <c r="HM274" t="s">
        <v>3</v>
      </c>
      <c r="HN274" t="s">
        <v>194</v>
      </c>
      <c r="HO274" t="s">
        <v>195</v>
      </c>
      <c r="HP274" t="s">
        <v>187</v>
      </c>
      <c r="HQ274" t="s">
        <v>187</v>
      </c>
      <c r="IK274">
        <v>0</v>
      </c>
    </row>
    <row r="275" spans="1:245" x14ac:dyDescent="0.2">
      <c r="A275">
        <v>17</v>
      </c>
      <c r="B275">
        <v>1</v>
      </c>
      <c r="C275">
        <f>ROW(SmtRes!A193)</f>
        <v>193</v>
      </c>
      <c r="D275">
        <f>ROW(EtalonRes!A196)</f>
        <v>196</v>
      </c>
      <c r="E275" t="s">
        <v>243</v>
      </c>
      <c r="F275" t="s">
        <v>244</v>
      </c>
      <c r="G275" t="s">
        <v>245</v>
      </c>
      <c r="H275" t="s">
        <v>217</v>
      </c>
      <c r="I275">
        <v>6</v>
      </c>
      <c r="J275">
        <v>0</v>
      </c>
      <c r="K275">
        <f t="shared" si="153"/>
        <v>6</v>
      </c>
      <c r="O275">
        <f t="shared" si="128"/>
        <v>47317.39</v>
      </c>
      <c r="P275">
        <f>SUMIF(SmtRes!AQ193:'SmtRes'!AQ193,"=1",SmtRes!DF193:'SmtRes'!DF193)</f>
        <v>0</v>
      </c>
      <c r="Q275">
        <f>SUMIF(SmtRes!AQ193:'SmtRes'!AQ193,"=1",SmtRes!DG193:'SmtRes'!DG193)</f>
        <v>0</v>
      </c>
      <c r="R275">
        <f>SUMIF(SmtRes!AQ193:'SmtRes'!AQ193,"=1",SmtRes!DH193:'SmtRes'!DH193)</f>
        <v>0</v>
      </c>
      <c r="S275">
        <f>SUMIF(SmtRes!AQ193:'SmtRes'!AQ193,"=1",SmtRes!DI193:'SmtRes'!DI193)</f>
        <v>47317.39</v>
      </c>
      <c r="T275">
        <f t="shared" si="129"/>
        <v>0</v>
      </c>
      <c r="U275">
        <f>SUMIF(SmtRes!AQ193:'SmtRes'!AQ193,"=1",SmtRes!CV193:'SmtRes'!CV193)</f>
        <v>73.44</v>
      </c>
      <c r="V275">
        <f>SUMIF(SmtRes!AQ193:'SmtRes'!AQ193,"=1",SmtRes!CW193:'SmtRes'!CW193)</f>
        <v>0</v>
      </c>
      <c r="W275">
        <f t="shared" si="130"/>
        <v>0</v>
      </c>
      <c r="X275">
        <f t="shared" si="131"/>
        <v>35014.870000000003</v>
      </c>
      <c r="Y275">
        <f t="shared" si="132"/>
        <v>17034.259999999998</v>
      </c>
      <c r="AA275">
        <v>65175792</v>
      </c>
      <c r="AB275">
        <f t="shared" si="133"/>
        <v>7886.232</v>
      </c>
      <c r="AC275">
        <f t="shared" si="134"/>
        <v>0</v>
      </c>
      <c r="AD275">
        <f t="shared" si="135"/>
        <v>0</v>
      </c>
      <c r="AE275">
        <f t="shared" si="136"/>
        <v>0</v>
      </c>
      <c r="AF275">
        <f>ROUND((SUM(SmtRes!BT193:'SmtRes'!BT193)),6)</f>
        <v>7886.232</v>
      </c>
      <c r="AG275">
        <f t="shared" si="137"/>
        <v>0</v>
      </c>
      <c r="AH275">
        <f>(SUM(SmtRes!BU193:'SmtRes'!BU193))</f>
        <v>12.24</v>
      </c>
      <c r="AI275">
        <f>(0)</f>
        <v>0</v>
      </c>
      <c r="AJ275">
        <f t="shared" si="138"/>
        <v>0</v>
      </c>
      <c r="AK275">
        <v>7886.232</v>
      </c>
      <c r="AL275">
        <v>0</v>
      </c>
      <c r="AM275">
        <v>0</v>
      </c>
      <c r="AN275">
        <v>0</v>
      </c>
      <c r="AO275">
        <v>7886.232</v>
      </c>
      <c r="AP275">
        <v>0</v>
      </c>
      <c r="AQ275">
        <v>12.24</v>
      </c>
      <c r="AR275">
        <v>0</v>
      </c>
      <c r="AS275">
        <v>0</v>
      </c>
      <c r="AT275">
        <v>74</v>
      </c>
      <c r="AU275">
        <v>36</v>
      </c>
      <c r="AV275">
        <v>1</v>
      </c>
      <c r="AW275">
        <v>1</v>
      </c>
      <c r="AZ275">
        <v>1</v>
      </c>
      <c r="BA275">
        <v>1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246</v>
      </c>
      <c r="BM275">
        <v>200001</v>
      </c>
      <c r="BN275">
        <v>0</v>
      </c>
      <c r="BO275" t="s">
        <v>3</v>
      </c>
      <c r="BP275">
        <v>0</v>
      </c>
      <c r="BQ275">
        <v>4</v>
      </c>
      <c r="BR275">
        <v>0</v>
      </c>
      <c r="BS275">
        <v>1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74</v>
      </c>
      <c r="CA275">
        <v>36</v>
      </c>
      <c r="CB275" t="s">
        <v>3</v>
      </c>
      <c r="CE275">
        <v>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139"/>
        <v>47317.39</v>
      </c>
      <c r="CQ275">
        <f>SUMIF(SmtRes!AQ193:'SmtRes'!AQ193,"=1",SmtRes!AA193:'SmtRes'!AA193)</f>
        <v>0</v>
      </c>
      <c r="CR275">
        <f>SUMIF(SmtRes!AQ193:'SmtRes'!AQ193,"=1",SmtRes!AB193:'SmtRes'!AB193)</f>
        <v>0</v>
      </c>
      <c r="CS275">
        <f>SUMIF(SmtRes!AQ193:'SmtRes'!AQ193,"=1",SmtRes!AC193:'SmtRes'!AC193)</f>
        <v>0</v>
      </c>
      <c r="CT275">
        <f>SUMIF(SmtRes!AQ193:'SmtRes'!AQ193,"=1",SmtRes!AD193:'SmtRes'!AD193)</f>
        <v>644.29999999999995</v>
      </c>
      <c r="CU275">
        <f t="shared" si="140"/>
        <v>0</v>
      </c>
      <c r="CV275">
        <f>SUMIF(SmtRes!AQ193:'SmtRes'!AQ193,"=1",SmtRes!BU193:'SmtRes'!BU193)</f>
        <v>12.24</v>
      </c>
      <c r="CW275">
        <f>SUMIF(SmtRes!AQ193:'SmtRes'!AQ193,"=1",SmtRes!BV193:'SmtRes'!BV193)</f>
        <v>0</v>
      </c>
      <c r="CX275">
        <f t="shared" si="141"/>
        <v>0</v>
      </c>
      <c r="CY275">
        <f t="shared" si="142"/>
        <v>35014.868600000002</v>
      </c>
      <c r="CZ275">
        <f t="shared" si="143"/>
        <v>17034.260399999999</v>
      </c>
      <c r="DC275" t="s">
        <v>3</v>
      </c>
      <c r="DD275" t="s">
        <v>3</v>
      </c>
      <c r="DE275" t="s">
        <v>3</v>
      </c>
      <c r="DF275" t="s">
        <v>3</v>
      </c>
      <c r="DG275" t="s">
        <v>3</v>
      </c>
      <c r="DH275" t="s">
        <v>3</v>
      </c>
      <c r="DI275" t="s">
        <v>3</v>
      </c>
      <c r="DJ275" t="s">
        <v>3</v>
      </c>
      <c r="DK275" t="s">
        <v>3</v>
      </c>
      <c r="DL275" t="s">
        <v>3</v>
      </c>
      <c r="DM275" t="s">
        <v>3</v>
      </c>
      <c r="DN275">
        <v>0</v>
      </c>
      <c r="DO275">
        <v>0</v>
      </c>
      <c r="DP275">
        <v>1</v>
      </c>
      <c r="DQ275">
        <v>1</v>
      </c>
      <c r="DU275">
        <v>1013</v>
      </c>
      <c r="DV275" t="s">
        <v>217</v>
      </c>
      <c r="DW275" t="s">
        <v>217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64850927</v>
      </c>
      <c r="EF275">
        <v>4</v>
      </c>
      <c r="EG275" t="s">
        <v>187</v>
      </c>
      <c r="EH275">
        <v>83</v>
      </c>
      <c r="EI275" t="s">
        <v>187</v>
      </c>
      <c r="EJ275">
        <v>4</v>
      </c>
      <c r="EK275">
        <v>200001</v>
      </c>
      <c r="EL275" t="s">
        <v>192</v>
      </c>
      <c r="EM275" t="s">
        <v>193</v>
      </c>
      <c r="EO275" t="s">
        <v>3</v>
      </c>
      <c r="EQ275">
        <v>0</v>
      </c>
      <c r="ER275">
        <v>0</v>
      </c>
      <c r="ES275">
        <v>0</v>
      </c>
      <c r="ET275">
        <v>0</v>
      </c>
      <c r="EU275">
        <v>0</v>
      </c>
      <c r="EV275">
        <v>0</v>
      </c>
      <c r="EW275">
        <v>12.24</v>
      </c>
      <c r="EX275">
        <v>0</v>
      </c>
      <c r="EY275">
        <v>0</v>
      </c>
      <c r="FQ275">
        <v>0</v>
      </c>
      <c r="FR275">
        <f t="shared" si="144"/>
        <v>0</v>
      </c>
      <c r="FS275">
        <v>0</v>
      </c>
      <c r="FX275">
        <v>74</v>
      </c>
      <c r="FY275">
        <v>36</v>
      </c>
      <c r="GA275" t="s">
        <v>3</v>
      </c>
      <c r="GD275">
        <v>1</v>
      </c>
      <c r="GF275">
        <v>1524464382</v>
      </c>
      <c r="GG275">
        <v>2</v>
      </c>
      <c r="GH275">
        <v>1</v>
      </c>
      <c r="GI275">
        <v>-2</v>
      </c>
      <c r="GJ275">
        <v>0</v>
      </c>
      <c r="GK275">
        <v>0</v>
      </c>
      <c r="GL275">
        <f t="shared" si="145"/>
        <v>0</v>
      </c>
      <c r="GM275">
        <f t="shared" si="146"/>
        <v>99366.52</v>
      </c>
      <c r="GN275">
        <f t="shared" si="147"/>
        <v>0</v>
      </c>
      <c r="GO275">
        <f t="shared" si="148"/>
        <v>0</v>
      </c>
      <c r="GP275">
        <f t="shared" si="149"/>
        <v>99366.52</v>
      </c>
      <c r="GR275">
        <v>0</v>
      </c>
      <c r="GS275">
        <v>0</v>
      </c>
      <c r="GT275">
        <v>0</v>
      </c>
      <c r="GU275" t="s">
        <v>3</v>
      </c>
      <c r="GV275">
        <f t="shared" si="150"/>
        <v>0</v>
      </c>
      <c r="GW275">
        <v>1</v>
      </c>
      <c r="GX275">
        <f t="shared" si="151"/>
        <v>0</v>
      </c>
      <c r="HA275">
        <v>0</v>
      </c>
      <c r="HB275">
        <v>0</v>
      </c>
      <c r="HC275">
        <f t="shared" si="152"/>
        <v>0</v>
      </c>
      <c r="HE275" t="s">
        <v>3</v>
      </c>
      <c r="HF275" t="s">
        <v>3</v>
      </c>
      <c r="HM275" t="s">
        <v>3</v>
      </c>
      <c r="HN275" t="s">
        <v>194</v>
      </c>
      <c r="HO275" t="s">
        <v>195</v>
      </c>
      <c r="HP275" t="s">
        <v>187</v>
      </c>
      <c r="HQ275" t="s">
        <v>187</v>
      </c>
      <c r="IK275">
        <v>0</v>
      </c>
    </row>
    <row r="276" spans="1:245" x14ac:dyDescent="0.2">
      <c r="A276">
        <v>17</v>
      </c>
      <c r="B276">
        <v>1</v>
      </c>
      <c r="C276">
        <f>ROW(SmtRes!A196)</f>
        <v>196</v>
      </c>
      <c r="D276">
        <f>ROW(EtalonRes!A199)</f>
        <v>199</v>
      </c>
      <c r="E276" t="s">
        <v>247</v>
      </c>
      <c r="F276" t="s">
        <v>248</v>
      </c>
      <c r="G276" t="s">
        <v>249</v>
      </c>
      <c r="H276" t="s">
        <v>97</v>
      </c>
      <c r="I276">
        <v>6</v>
      </c>
      <c r="J276">
        <v>0</v>
      </c>
      <c r="K276">
        <f t="shared" si="153"/>
        <v>6</v>
      </c>
      <c r="O276">
        <f t="shared" si="128"/>
        <v>20163.75</v>
      </c>
      <c r="P276">
        <f>SUMIF(SmtRes!AQ194:'SmtRes'!AQ196,"=1",SmtRes!DF194:'SmtRes'!DF196)</f>
        <v>0</v>
      </c>
      <c r="Q276">
        <f>SUMIF(SmtRes!AQ194:'SmtRes'!AQ196,"=1",SmtRes!DG194:'SmtRes'!DG196)</f>
        <v>0</v>
      </c>
      <c r="R276">
        <f>SUMIF(SmtRes!AQ194:'SmtRes'!AQ196,"=1",SmtRes!DH194:'SmtRes'!DH196)</f>
        <v>0</v>
      </c>
      <c r="S276">
        <f>SUMIF(SmtRes!AQ194:'SmtRes'!AQ196,"=1",SmtRes!DI194:'SmtRes'!DI196)</f>
        <v>20163.75</v>
      </c>
      <c r="T276">
        <f t="shared" si="129"/>
        <v>0</v>
      </c>
      <c r="U276">
        <f>SUMIF(SmtRes!AQ194:'SmtRes'!AQ196,"=1",SmtRes!CV194:'SmtRes'!CV196)</f>
        <v>32.400000000000006</v>
      </c>
      <c r="V276">
        <f>SUMIF(SmtRes!AQ194:'SmtRes'!AQ196,"=1",SmtRes!CW194:'SmtRes'!CW196)</f>
        <v>0</v>
      </c>
      <c r="W276">
        <f t="shared" si="130"/>
        <v>0</v>
      </c>
      <c r="X276">
        <f t="shared" si="131"/>
        <v>14921.18</v>
      </c>
      <c r="Y276">
        <f t="shared" si="132"/>
        <v>7258.95</v>
      </c>
      <c r="AA276">
        <v>65175792</v>
      </c>
      <c r="AB276">
        <f t="shared" si="133"/>
        <v>3360.6251999999999</v>
      </c>
      <c r="AC276">
        <f t="shared" si="134"/>
        <v>0</v>
      </c>
      <c r="AD276">
        <f t="shared" si="135"/>
        <v>0</v>
      </c>
      <c r="AE276">
        <f t="shared" si="136"/>
        <v>0</v>
      </c>
      <c r="AF276">
        <f>ROUND((SUM(SmtRes!BT194:'SmtRes'!BT196)),6)</f>
        <v>3360.6251999999999</v>
      </c>
      <c r="AG276">
        <f t="shared" si="137"/>
        <v>0</v>
      </c>
      <c r="AH276">
        <f>(SUM(SmtRes!BU194:'SmtRes'!BU196))</f>
        <v>5.4</v>
      </c>
      <c r="AI276">
        <f>(0)</f>
        <v>0</v>
      </c>
      <c r="AJ276">
        <f t="shared" si="138"/>
        <v>0</v>
      </c>
      <c r="AK276">
        <v>3360.6251999999999</v>
      </c>
      <c r="AL276">
        <v>0</v>
      </c>
      <c r="AM276">
        <v>0</v>
      </c>
      <c r="AN276">
        <v>0</v>
      </c>
      <c r="AO276">
        <v>3360.6251999999999</v>
      </c>
      <c r="AP276">
        <v>0</v>
      </c>
      <c r="AQ276">
        <v>5.4</v>
      </c>
      <c r="AR276">
        <v>0</v>
      </c>
      <c r="AS276">
        <v>0</v>
      </c>
      <c r="AT276">
        <v>74</v>
      </c>
      <c r="AU276">
        <v>36</v>
      </c>
      <c r="AV276">
        <v>1</v>
      </c>
      <c r="AW276">
        <v>1</v>
      </c>
      <c r="AZ276">
        <v>1</v>
      </c>
      <c r="BA276">
        <v>1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250</v>
      </c>
      <c r="BM276">
        <v>200001</v>
      </c>
      <c r="BN276">
        <v>0</v>
      </c>
      <c r="BO276" t="s">
        <v>3</v>
      </c>
      <c r="BP276">
        <v>0</v>
      </c>
      <c r="BQ276">
        <v>4</v>
      </c>
      <c r="BR276">
        <v>0</v>
      </c>
      <c r="BS276">
        <v>1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74</v>
      </c>
      <c r="CA276">
        <v>36</v>
      </c>
      <c r="CB276" t="s">
        <v>3</v>
      </c>
      <c r="CE276">
        <v>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139"/>
        <v>20163.75</v>
      </c>
      <c r="CQ276">
        <f>SUMIF(SmtRes!AQ194:'SmtRes'!AQ196,"=1",SmtRes!AA194:'SmtRes'!AA196)</f>
        <v>0</v>
      </c>
      <c r="CR276">
        <f>SUMIF(SmtRes!AQ194:'SmtRes'!AQ196,"=1",SmtRes!AB194:'SmtRes'!AB196)</f>
        <v>0</v>
      </c>
      <c r="CS276">
        <f>SUMIF(SmtRes!AQ194:'SmtRes'!AQ196,"=1",SmtRes!AC194:'SmtRes'!AC196)</f>
        <v>0</v>
      </c>
      <c r="CT276">
        <f>SUMIF(SmtRes!AQ194:'SmtRes'!AQ196,"=1",SmtRes!AD194:'SmtRes'!AD196)</f>
        <v>1676.65</v>
      </c>
      <c r="CU276">
        <f t="shared" si="140"/>
        <v>0</v>
      </c>
      <c r="CV276">
        <f>SUMIF(SmtRes!AQ194:'SmtRes'!AQ196,"=1",SmtRes!BU194:'SmtRes'!BU196)</f>
        <v>5.4</v>
      </c>
      <c r="CW276">
        <f>SUMIF(SmtRes!AQ194:'SmtRes'!AQ196,"=1",SmtRes!BV194:'SmtRes'!BV196)</f>
        <v>0</v>
      </c>
      <c r="CX276">
        <f t="shared" si="141"/>
        <v>0</v>
      </c>
      <c r="CY276">
        <f t="shared" si="142"/>
        <v>14921.174999999999</v>
      </c>
      <c r="CZ276">
        <f t="shared" si="143"/>
        <v>7258.95</v>
      </c>
      <c r="DC276" t="s">
        <v>3</v>
      </c>
      <c r="DD276" t="s">
        <v>3</v>
      </c>
      <c r="DE276" t="s">
        <v>3</v>
      </c>
      <c r="DF276" t="s">
        <v>3</v>
      </c>
      <c r="DG276" t="s">
        <v>3</v>
      </c>
      <c r="DH276" t="s">
        <v>3</v>
      </c>
      <c r="DI276" t="s">
        <v>3</v>
      </c>
      <c r="DJ276" t="s">
        <v>3</v>
      </c>
      <c r="DK276" t="s">
        <v>3</v>
      </c>
      <c r="DL276" t="s">
        <v>3</v>
      </c>
      <c r="DM276" t="s">
        <v>3</v>
      </c>
      <c r="DN276">
        <v>0</v>
      </c>
      <c r="DO276">
        <v>0</v>
      </c>
      <c r="DP276">
        <v>1</v>
      </c>
      <c r="DQ276">
        <v>1</v>
      </c>
      <c r="DU276">
        <v>1013</v>
      </c>
      <c r="DV276" t="s">
        <v>97</v>
      </c>
      <c r="DW276" t="s">
        <v>97</v>
      </c>
      <c r="DX276">
        <v>1</v>
      </c>
      <c r="DZ276" t="s">
        <v>3</v>
      </c>
      <c r="EA276" t="s">
        <v>3</v>
      </c>
      <c r="EB276" t="s">
        <v>3</v>
      </c>
      <c r="EC276" t="s">
        <v>3</v>
      </c>
      <c r="EE276">
        <v>64850927</v>
      </c>
      <c r="EF276">
        <v>4</v>
      </c>
      <c r="EG276" t="s">
        <v>187</v>
      </c>
      <c r="EH276">
        <v>83</v>
      </c>
      <c r="EI276" t="s">
        <v>187</v>
      </c>
      <c r="EJ276">
        <v>4</v>
      </c>
      <c r="EK276">
        <v>200001</v>
      </c>
      <c r="EL276" t="s">
        <v>192</v>
      </c>
      <c r="EM276" t="s">
        <v>193</v>
      </c>
      <c r="EO276" t="s">
        <v>3</v>
      </c>
      <c r="EQ276">
        <v>0</v>
      </c>
      <c r="ER276">
        <v>0</v>
      </c>
      <c r="ES276">
        <v>0</v>
      </c>
      <c r="ET276">
        <v>0</v>
      </c>
      <c r="EU276">
        <v>0</v>
      </c>
      <c r="EV276">
        <v>0</v>
      </c>
      <c r="EW276">
        <v>5.4</v>
      </c>
      <c r="EX276">
        <v>0</v>
      </c>
      <c r="EY276">
        <v>0</v>
      </c>
      <c r="FQ276">
        <v>0</v>
      </c>
      <c r="FR276">
        <f t="shared" si="144"/>
        <v>0</v>
      </c>
      <c r="FS276">
        <v>0</v>
      </c>
      <c r="FX276">
        <v>74</v>
      </c>
      <c r="FY276">
        <v>36</v>
      </c>
      <c r="GA276" t="s">
        <v>3</v>
      </c>
      <c r="GD276">
        <v>1</v>
      </c>
      <c r="GF276">
        <v>-1500033435</v>
      </c>
      <c r="GG276">
        <v>2</v>
      </c>
      <c r="GH276">
        <v>1</v>
      </c>
      <c r="GI276">
        <v>-2</v>
      </c>
      <c r="GJ276">
        <v>0</v>
      </c>
      <c r="GK276">
        <v>0</v>
      </c>
      <c r="GL276">
        <f t="shared" si="145"/>
        <v>0</v>
      </c>
      <c r="GM276">
        <f t="shared" si="146"/>
        <v>42343.88</v>
      </c>
      <c r="GN276">
        <f t="shared" si="147"/>
        <v>0</v>
      </c>
      <c r="GO276">
        <f t="shared" si="148"/>
        <v>0</v>
      </c>
      <c r="GP276">
        <f t="shared" si="149"/>
        <v>42343.88</v>
      </c>
      <c r="GR276">
        <v>0</v>
      </c>
      <c r="GS276">
        <v>0</v>
      </c>
      <c r="GT276">
        <v>0</v>
      </c>
      <c r="GU276" t="s">
        <v>3</v>
      </c>
      <c r="GV276">
        <f t="shared" si="150"/>
        <v>0</v>
      </c>
      <c r="GW276">
        <v>1</v>
      </c>
      <c r="GX276">
        <f t="shared" si="151"/>
        <v>0</v>
      </c>
      <c r="HA276">
        <v>0</v>
      </c>
      <c r="HB276">
        <v>0</v>
      </c>
      <c r="HC276">
        <f t="shared" si="152"/>
        <v>0</v>
      </c>
      <c r="HE276" t="s">
        <v>3</v>
      </c>
      <c r="HF276" t="s">
        <v>3</v>
      </c>
      <c r="HM276" t="s">
        <v>3</v>
      </c>
      <c r="HN276" t="s">
        <v>194</v>
      </c>
      <c r="HO276" t="s">
        <v>195</v>
      </c>
      <c r="HP276" t="s">
        <v>187</v>
      </c>
      <c r="HQ276" t="s">
        <v>187</v>
      </c>
      <c r="IK276">
        <v>0</v>
      </c>
    </row>
    <row r="277" spans="1:245" x14ac:dyDescent="0.2">
      <c r="A277">
        <v>17</v>
      </c>
      <c r="B277">
        <v>1</v>
      </c>
      <c r="C277">
        <f>ROW(SmtRes!A198)</f>
        <v>198</v>
      </c>
      <c r="D277">
        <f>ROW(EtalonRes!A201)</f>
        <v>201</v>
      </c>
      <c r="E277" t="s">
        <v>251</v>
      </c>
      <c r="F277" t="s">
        <v>252</v>
      </c>
      <c r="G277" t="s">
        <v>253</v>
      </c>
      <c r="H277" t="s">
        <v>97</v>
      </c>
      <c r="I277">
        <v>7</v>
      </c>
      <c r="J277">
        <v>0</v>
      </c>
      <c r="K277">
        <v>7</v>
      </c>
      <c r="O277">
        <f t="shared" si="128"/>
        <v>4561.34</v>
      </c>
      <c r="P277">
        <f>SUMIF(SmtRes!AQ197:'SmtRes'!AQ198,"=1",SmtRes!DF197:'SmtRes'!DF198)</f>
        <v>0</v>
      </c>
      <c r="Q277">
        <f>SUMIF(SmtRes!AQ197:'SmtRes'!AQ198,"=1",SmtRes!DG197:'SmtRes'!DG198)</f>
        <v>0</v>
      </c>
      <c r="R277">
        <f>SUMIF(SmtRes!AQ197:'SmtRes'!AQ198,"=1",SmtRes!DH197:'SmtRes'!DH198)</f>
        <v>0</v>
      </c>
      <c r="S277">
        <f>SUMIF(SmtRes!AQ197:'SmtRes'!AQ198,"=1",SmtRes!DI197:'SmtRes'!DI198)</f>
        <v>4561.34</v>
      </c>
      <c r="T277">
        <f t="shared" si="129"/>
        <v>0</v>
      </c>
      <c r="U277">
        <f>SUMIF(SmtRes!AQ197:'SmtRes'!AQ198,"=1",SmtRes!CV197:'SmtRes'!CV198)</f>
        <v>7</v>
      </c>
      <c r="V277">
        <f>SUMIF(SmtRes!AQ197:'SmtRes'!AQ198,"=1",SmtRes!CW197:'SmtRes'!CW198)</f>
        <v>0</v>
      </c>
      <c r="W277">
        <f t="shared" si="130"/>
        <v>0</v>
      </c>
      <c r="X277">
        <f t="shared" si="131"/>
        <v>3375.39</v>
      </c>
      <c r="Y277">
        <f t="shared" si="132"/>
        <v>1642.08</v>
      </c>
      <c r="AA277">
        <v>65175792</v>
      </c>
      <c r="AB277">
        <f t="shared" si="133"/>
        <v>651.62</v>
      </c>
      <c r="AC277">
        <f t="shared" si="134"/>
        <v>0</v>
      </c>
      <c r="AD277">
        <f t="shared" si="135"/>
        <v>0</v>
      </c>
      <c r="AE277">
        <f t="shared" si="136"/>
        <v>0</v>
      </c>
      <c r="AF277">
        <f>ROUND((SUM(SmtRes!BT197:'SmtRes'!BT198)),6)</f>
        <v>651.62</v>
      </c>
      <c r="AG277">
        <f t="shared" si="137"/>
        <v>0</v>
      </c>
      <c r="AH277">
        <f>(SUM(SmtRes!BU197:'SmtRes'!BU198))</f>
        <v>1</v>
      </c>
      <c r="AI277">
        <f>(0)</f>
        <v>0</v>
      </c>
      <c r="AJ277">
        <f t="shared" si="138"/>
        <v>0</v>
      </c>
      <c r="AK277">
        <v>651.62</v>
      </c>
      <c r="AL277">
        <v>0</v>
      </c>
      <c r="AM277">
        <v>0</v>
      </c>
      <c r="AN277">
        <v>0</v>
      </c>
      <c r="AO277">
        <v>651.62</v>
      </c>
      <c r="AP277">
        <v>0</v>
      </c>
      <c r="AQ277">
        <v>1</v>
      </c>
      <c r="AR277">
        <v>0</v>
      </c>
      <c r="AS277">
        <v>0</v>
      </c>
      <c r="AT277">
        <v>74</v>
      </c>
      <c r="AU277">
        <v>36</v>
      </c>
      <c r="AV277">
        <v>1</v>
      </c>
      <c r="AW277">
        <v>1</v>
      </c>
      <c r="AZ277">
        <v>1</v>
      </c>
      <c r="BA277">
        <v>1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254</v>
      </c>
      <c r="BM277">
        <v>200001</v>
      </c>
      <c r="BN277">
        <v>0</v>
      </c>
      <c r="BO277" t="s">
        <v>3</v>
      </c>
      <c r="BP277">
        <v>0</v>
      </c>
      <c r="BQ277">
        <v>4</v>
      </c>
      <c r="BR277">
        <v>0</v>
      </c>
      <c r="BS277">
        <v>1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74</v>
      </c>
      <c r="CA277">
        <v>36</v>
      </c>
      <c r="CB277" t="s">
        <v>3</v>
      </c>
      <c r="CE277">
        <v>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139"/>
        <v>4561.34</v>
      </c>
      <c r="CQ277">
        <f>SUMIF(SmtRes!AQ197:'SmtRes'!AQ198,"=1",SmtRes!AA197:'SmtRes'!AA198)</f>
        <v>0</v>
      </c>
      <c r="CR277">
        <f>SUMIF(SmtRes!AQ197:'SmtRes'!AQ198,"=1",SmtRes!AB197:'SmtRes'!AB198)</f>
        <v>0</v>
      </c>
      <c r="CS277">
        <f>SUMIF(SmtRes!AQ197:'SmtRes'!AQ198,"=1",SmtRes!AC197:'SmtRes'!AC198)</f>
        <v>0</v>
      </c>
      <c r="CT277">
        <f>SUMIF(SmtRes!AQ197:'SmtRes'!AQ198,"=1",SmtRes!AD197:'SmtRes'!AD198)</f>
        <v>1303.24</v>
      </c>
      <c r="CU277">
        <f t="shared" si="140"/>
        <v>0</v>
      </c>
      <c r="CV277">
        <f>SUMIF(SmtRes!AQ197:'SmtRes'!AQ198,"=1",SmtRes!BU197:'SmtRes'!BU198)</f>
        <v>1</v>
      </c>
      <c r="CW277">
        <f>SUMIF(SmtRes!AQ197:'SmtRes'!AQ198,"=1",SmtRes!BV197:'SmtRes'!BV198)</f>
        <v>0</v>
      </c>
      <c r="CX277">
        <f t="shared" si="141"/>
        <v>0</v>
      </c>
      <c r="CY277">
        <f t="shared" si="142"/>
        <v>3375.3916000000004</v>
      </c>
      <c r="CZ277">
        <f t="shared" si="143"/>
        <v>1642.0824</v>
      </c>
      <c r="DC277" t="s">
        <v>3</v>
      </c>
      <c r="DD277" t="s">
        <v>3</v>
      </c>
      <c r="DE277" t="s">
        <v>3</v>
      </c>
      <c r="DF277" t="s">
        <v>3</v>
      </c>
      <c r="DG277" t="s">
        <v>3</v>
      </c>
      <c r="DH277" t="s">
        <v>3</v>
      </c>
      <c r="DI277" t="s">
        <v>3</v>
      </c>
      <c r="DJ277" t="s">
        <v>3</v>
      </c>
      <c r="DK277" t="s">
        <v>3</v>
      </c>
      <c r="DL277" t="s">
        <v>3</v>
      </c>
      <c r="DM277" t="s">
        <v>3</v>
      </c>
      <c r="DN277">
        <v>0</v>
      </c>
      <c r="DO277">
        <v>0</v>
      </c>
      <c r="DP277">
        <v>1</v>
      </c>
      <c r="DQ277">
        <v>1</v>
      </c>
      <c r="DU277">
        <v>1013</v>
      </c>
      <c r="DV277" t="s">
        <v>97</v>
      </c>
      <c r="DW277" t="s">
        <v>97</v>
      </c>
      <c r="DX277">
        <v>1</v>
      </c>
      <c r="DZ277" t="s">
        <v>3</v>
      </c>
      <c r="EA277" t="s">
        <v>3</v>
      </c>
      <c r="EB277" t="s">
        <v>3</v>
      </c>
      <c r="EC277" t="s">
        <v>3</v>
      </c>
      <c r="EE277">
        <v>64850927</v>
      </c>
      <c r="EF277">
        <v>4</v>
      </c>
      <c r="EG277" t="s">
        <v>187</v>
      </c>
      <c r="EH277">
        <v>83</v>
      </c>
      <c r="EI277" t="s">
        <v>187</v>
      </c>
      <c r="EJ277">
        <v>4</v>
      </c>
      <c r="EK277">
        <v>200001</v>
      </c>
      <c r="EL277" t="s">
        <v>192</v>
      </c>
      <c r="EM277" t="s">
        <v>193</v>
      </c>
      <c r="EO277" t="s">
        <v>3</v>
      </c>
      <c r="EQ277">
        <v>0</v>
      </c>
      <c r="ER277">
        <v>0</v>
      </c>
      <c r="ES277">
        <v>0</v>
      </c>
      <c r="ET277">
        <v>0</v>
      </c>
      <c r="EU277">
        <v>0</v>
      </c>
      <c r="EV277">
        <v>0</v>
      </c>
      <c r="EW277">
        <v>1</v>
      </c>
      <c r="EX277">
        <v>0</v>
      </c>
      <c r="EY277">
        <v>0</v>
      </c>
      <c r="FQ277">
        <v>0</v>
      </c>
      <c r="FR277">
        <f t="shared" si="144"/>
        <v>0</v>
      </c>
      <c r="FS277">
        <v>0</v>
      </c>
      <c r="FX277">
        <v>74</v>
      </c>
      <c r="FY277">
        <v>36</v>
      </c>
      <c r="GA277" t="s">
        <v>3</v>
      </c>
      <c r="GD277">
        <v>1</v>
      </c>
      <c r="GF277">
        <v>-1914496914</v>
      </c>
      <c r="GG277">
        <v>2</v>
      </c>
      <c r="GH277">
        <v>1</v>
      </c>
      <c r="GI277">
        <v>-2</v>
      </c>
      <c r="GJ277">
        <v>0</v>
      </c>
      <c r="GK277">
        <v>0</v>
      </c>
      <c r="GL277">
        <f t="shared" si="145"/>
        <v>0</v>
      </c>
      <c r="GM277">
        <f t="shared" si="146"/>
        <v>9578.81</v>
      </c>
      <c r="GN277">
        <f t="shared" si="147"/>
        <v>0</v>
      </c>
      <c r="GO277">
        <f t="shared" si="148"/>
        <v>0</v>
      </c>
      <c r="GP277">
        <f t="shared" si="149"/>
        <v>9578.81</v>
      </c>
      <c r="GR277">
        <v>0</v>
      </c>
      <c r="GS277">
        <v>0</v>
      </c>
      <c r="GT277">
        <v>0</v>
      </c>
      <c r="GU277" t="s">
        <v>3</v>
      </c>
      <c r="GV277">
        <f t="shared" si="150"/>
        <v>0</v>
      </c>
      <c r="GW277">
        <v>1</v>
      </c>
      <c r="GX277">
        <f t="shared" si="151"/>
        <v>0</v>
      </c>
      <c r="HA277">
        <v>0</v>
      </c>
      <c r="HB277">
        <v>0</v>
      </c>
      <c r="HC277">
        <f t="shared" si="152"/>
        <v>0</v>
      </c>
      <c r="HE277" t="s">
        <v>3</v>
      </c>
      <c r="HF277" t="s">
        <v>3</v>
      </c>
      <c r="HM277" t="s">
        <v>3</v>
      </c>
      <c r="HN277" t="s">
        <v>194</v>
      </c>
      <c r="HO277" t="s">
        <v>195</v>
      </c>
      <c r="HP277" t="s">
        <v>187</v>
      </c>
      <c r="HQ277" t="s">
        <v>187</v>
      </c>
      <c r="IK277">
        <v>0</v>
      </c>
    </row>
    <row r="278" spans="1:245" x14ac:dyDescent="0.2">
      <c r="A278">
        <v>17</v>
      </c>
      <c r="B278">
        <v>1</v>
      </c>
      <c r="C278">
        <f>ROW(SmtRes!A200)</f>
        <v>200</v>
      </c>
      <c r="D278">
        <f>ROW(EtalonRes!A203)</f>
        <v>203</v>
      </c>
      <c r="E278" t="s">
        <v>255</v>
      </c>
      <c r="F278" t="s">
        <v>256</v>
      </c>
      <c r="G278" t="s">
        <v>257</v>
      </c>
      <c r="H278" t="s">
        <v>208</v>
      </c>
      <c r="I278">
        <v>8</v>
      </c>
      <c r="J278">
        <v>0</v>
      </c>
      <c r="K278">
        <v>8</v>
      </c>
      <c r="O278">
        <f t="shared" si="128"/>
        <v>33983.980000000003</v>
      </c>
      <c r="P278">
        <f>SUMIF(SmtRes!AQ199:'SmtRes'!AQ200,"=1",SmtRes!DF199:'SmtRes'!DF200)</f>
        <v>0</v>
      </c>
      <c r="Q278">
        <f>SUMIF(SmtRes!AQ199:'SmtRes'!AQ200,"=1",SmtRes!DG199:'SmtRes'!DG200)</f>
        <v>0</v>
      </c>
      <c r="R278">
        <f>SUMIF(SmtRes!AQ199:'SmtRes'!AQ200,"=1",SmtRes!DH199:'SmtRes'!DH200)</f>
        <v>0</v>
      </c>
      <c r="S278">
        <f>SUMIF(SmtRes!AQ199:'SmtRes'!AQ200,"=1",SmtRes!DI199:'SmtRes'!DI200)</f>
        <v>33983.979999999996</v>
      </c>
      <c r="T278">
        <f t="shared" si="129"/>
        <v>0</v>
      </c>
      <c r="U278">
        <f>SUMIF(SmtRes!AQ199:'SmtRes'!AQ200,"=1",SmtRes!CV199:'SmtRes'!CV200)</f>
        <v>58.32</v>
      </c>
      <c r="V278">
        <f>SUMIF(SmtRes!AQ199:'SmtRes'!AQ200,"=1",SmtRes!CW199:'SmtRes'!CW200)</f>
        <v>0</v>
      </c>
      <c r="W278">
        <f t="shared" si="130"/>
        <v>0</v>
      </c>
      <c r="X278">
        <f t="shared" si="131"/>
        <v>25148.15</v>
      </c>
      <c r="Y278">
        <f t="shared" si="132"/>
        <v>12234.23</v>
      </c>
      <c r="AA278">
        <v>65175792</v>
      </c>
      <c r="AB278">
        <f t="shared" si="133"/>
        <v>4247.9970000000003</v>
      </c>
      <c r="AC278">
        <f t="shared" si="134"/>
        <v>0</v>
      </c>
      <c r="AD278">
        <f t="shared" si="135"/>
        <v>0</v>
      </c>
      <c r="AE278">
        <f t="shared" si="136"/>
        <v>0</v>
      </c>
      <c r="AF278">
        <f>ROUND((SUM(SmtRes!BT199:'SmtRes'!BT200)),6)</f>
        <v>4247.9970000000003</v>
      </c>
      <c r="AG278">
        <f t="shared" si="137"/>
        <v>0</v>
      </c>
      <c r="AH278">
        <f>(SUM(SmtRes!BU199:'SmtRes'!BU200))</f>
        <v>7.29</v>
      </c>
      <c r="AI278">
        <f>(0)</f>
        <v>0</v>
      </c>
      <c r="AJ278">
        <f t="shared" si="138"/>
        <v>0</v>
      </c>
      <c r="AK278">
        <v>4247.9969999999994</v>
      </c>
      <c r="AL278">
        <v>0</v>
      </c>
      <c r="AM278">
        <v>0</v>
      </c>
      <c r="AN278">
        <v>0</v>
      </c>
      <c r="AO278">
        <v>4247.9969999999994</v>
      </c>
      <c r="AP278">
        <v>0</v>
      </c>
      <c r="AQ278">
        <v>7.29</v>
      </c>
      <c r="AR278">
        <v>0</v>
      </c>
      <c r="AS278">
        <v>0</v>
      </c>
      <c r="AT278">
        <v>74</v>
      </c>
      <c r="AU278">
        <v>36</v>
      </c>
      <c r="AV278">
        <v>1</v>
      </c>
      <c r="AW278">
        <v>1</v>
      </c>
      <c r="AZ278">
        <v>1</v>
      </c>
      <c r="BA278">
        <v>1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258</v>
      </c>
      <c r="BM278">
        <v>200001</v>
      </c>
      <c r="BN278">
        <v>0</v>
      </c>
      <c r="BO278" t="s">
        <v>3</v>
      </c>
      <c r="BP278">
        <v>0</v>
      </c>
      <c r="BQ278">
        <v>4</v>
      </c>
      <c r="BR278">
        <v>0</v>
      </c>
      <c r="BS278">
        <v>1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74</v>
      </c>
      <c r="CA278">
        <v>36</v>
      </c>
      <c r="CB278" t="s">
        <v>3</v>
      </c>
      <c r="CE278">
        <v>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139"/>
        <v>33983.979999999996</v>
      </c>
      <c r="CQ278">
        <f>SUMIF(SmtRes!AQ199:'SmtRes'!AQ200,"=1",SmtRes!AA199:'SmtRes'!AA200)</f>
        <v>0</v>
      </c>
      <c r="CR278">
        <f>SUMIF(SmtRes!AQ199:'SmtRes'!AQ200,"=1",SmtRes!AB199:'SmtRes'!AB200)</f>
        <v>0</v>
      </c>
      <c r="CS278">
        <f>SUMIF(SmtRes!AQ199:'SmtRes'!AQ200,"=1",SmtRes!AC199:'SmtRes'!AC200)</f>
        <v>0</v>
      </c>
      <c r="CT278">
        <f>SUMIF(SmtRes!AQ199:'SmtRes'!AQ200,"=1",SmtRes!AD199:'SmtRes'!AD200)</f>
        <v>1134.8499999999999</v>
      </c>
      <c r="CU278">
        <f t="shared" si="140"/>
        <v>0</v>
      </c>
      <c r="CV278">
        <f>SUMIF(SmtRes!AQ199:'SmtRes'!AQ200,"=1",SmtRes!BU199:'SmtRes'!BU200)</f>
        <v>7.29</v>
      </c>
      <c r="CW278">
        <f>SUMIF(SmtRes!AQ199:'SmtRes'!AQ200,"=1",SmtRes!BV199:'SmtRes'!BV200)</f>
        <v>0</v>
      </c>
      <c r="CX278">
        <f t="shared" si="141"/>
        <v>0</v>
      </c>
      <c r="CY278">
        <f t="shared" si="142"/>
        <v>25148.145199999995</v>
      </c>
      <c r="CZ278">
        <f t="shared" si="143"/>
        <v>12234.232799999998</v>
      </c>
      <c r="DC278" t="s">
        <v>3</v>
      </c>
      <c r="DD278" t="s">
        <v>3</v>
      </c>
      <c r="DE278" t="s">
        <v>3</v>
      </c>
      <c r="DF278" t="s">
        <v>3</v>
      </c>
      <c r="DG278" t="s">
        <v>3</v>
      </c>
      <c r="DH278" t="s">
        <v>3</v>
      </c>
      <c r="DI278" t="s">
        <v>3</v>
      </c>
      <c r="DJ278" t="s">
        <v>3</v>
      </c>
      <c r="DK278" t="s">
        <v>3</v>
      </c>
      <c r="DL278" t="s">
        <v>3</v>
      </c>
      <c r="DM278" t="s">
        <v>3</v>
      </c>
      <c r="DN278">
        <v>0</v>
      </c>
      <c r="DO278">
        <v>0</v>
      </c>
      <c r="DP278">
        <v>1</v>
      </c>
      <c r="DQ278">
        <v>1</v>
      </c>
      <c r="DU278">
        <v>1013</v>
      </c>
      <c r="DV278" t="s">
        <v>208</v>
      </c>
      <c r="DW278" t="s">
        <v>208</v>
      </c>
      <c r="DX278">
        <v>1</v>
      </c>
      <c r="DZ278" t="s">
        <v>3</v>
      </c>
      <c r="EA278" t="s">
        <v>3</v>
      </c>
      <c r="EB278" t="s">
        <v>3</v>
      </c>
      <c r="EC278" t="s">
        <v>3</v>
      </c>
      <c r="EE278">
        <v>64850927</v>
      </c>
      <c r="EF278">
        <v>4</v>
      </c>
      <c r="EG278" t="s">
        <v>187</v>
      </c>
      <c r="EH278">
        <v>83</v>
      </c>
      <c r="EI278" t="s">
        <v>187</v>
      </c>
      <c r="EJ278">
        <v>4</v>
      </c>
      <c r="EK278">
        <v>200001</v>
      </c>
      <c r="EL278" t="s">
        <v>192</v>
      </c>
      <c r="EM278" t="s">
        <v>193</v>
      </c>
      <c r="EO278" t="s">
        <v>3</v>
      </c>
      <c r="EQ278">
        <v>0</v>
      </c>
      <c r="ER278">
        <v>0</v>
      </c>
      <c r="ES278">
        <v>0</v>
      </c>
      <c r="ET278">
        <v>0</v>
      </c>
      <c r="EU278">
        <v>0</v>
      </c>
      <c r="EV278">
        <v>0</v>
      </c>
      <c r="EW278">
        <v>7.29</v>
      </c>
      <c r="EX278">
        <v>0</v>
      </c>
      <c r="EY278">
        <v>0</v>
      </c>
      <c r="FQ278">
        <v>0</v>
      </c>
      <c r="FR278">
        <f t="shared" si="144"/>
        <v>0</v>
      </c>
      <c r="FS278">
        <v>0</v>
      </c>
      <c r="FX278">
        <v>74</v>
      </c>
      <c r="FY278">
        <v>36</v>
      </c>
      <c r="GA278" t="s">
        <v>3</v>
      </c>
      <c r="GD278">
        <v>1</v>
      </c>
      <c r="GF278">
        <v>1144291699</v>
      </c>
      <c r="GG278">
        <v>2</v>
      </c>
      <c r="GH278">
        <v>1</v>
      </c>
      <c r="GI278">
        <v>-2</v>
      </c>
      <c r="GJ278">
        <v>0</v>
      </c>
      <c r="GK278">
        <v>0</v>
      </c>
      <c r="GL278">
        <f t="shared" si="145"/>
        <v>0</v>
      </c>
      <c r="GM278">
        <f t="shared" si="146"/>
        <v>71366.36</v>
      </c>
      <c r="GN278">
        <f t="shared" si="147"/>
        <v>0</v>
      </c>
      <c r="GO278">
        <f t="shared" si="148"/>
        <v>0</v>
      </c>
      <c r="GP278">
        <f t="shared" si="149"/>
        <v>71366.36</v>
      </c>
      <c r="GR278">
        <v>0</v>
      </c>
      <c r="GS278">
        <v>0</v>
      </c>
      <c r="GT278">
        <v>0</v>
      </c>
      <c r="GU278" t="s">
        <v>3</v>
      </c>
      <c r="GV278">
        <f t="shared" si="150"/>
        <v>0</v>
      </c>
      <c r="GW278">
        <v>1</v>
      </c>
      <c r="GX278">
        <f t="shared" si="151"/>
        <v>0</v>
      </c>
      <c r="HA278">
        <v>0</v>
      </c>
      <c r="HB278">
        <v>0</v>
      </c>
      <c r="HC278">
        <f t="shared" si="152"/>
        <v>0</v>
      </c>
      <c r="HE278" t="s">
        <v>3</v>
      </c>
      <c r="HF278" t="s">
        <v>3</v>
      </c>
      <c r="HM278" t="s">
        <v>3</v>
      </c>
      <c r="HN278" t="s">
        <v>194</v>
      </c>
      <c r="HO278" t="s">
        <v>195</v>
      </c>
      <c r="HP278" t="s">
        <v>187</v>
      </c>
      <c r="HQ278" t="s">
        <v>187</v>
      </c>
      <c r="IK278">
        <v>0</v>
      </c>
    </row>
    <row r="279" spans="1:245" x14ac:dyDescent="0.2">
      <c r="A279">
        <v>17</v>
      </c>
      <c r="B279">
        <v>1</v>
      </c>
      <c r="C279">
        <f>ROW(SmtRes!A202)</f>
        <v>202</v>
      </c>
      <c r="D279">
        <f>ROW(EtalonRes!A205)</f>
        <v>205</v>
      </c>
      <c r="E279" t="s">
        <v>259</v>
      </c>
      <c r="F279" t="s">
        <v>260</v>
      </c>
      <c r="G279" t="s">
        <v>261</v>
      </c>
      <c r="H279" t="s">
        <v>203</v>
      </c>
      <c r="I279">
        <v>9</v>
      </c>
      <c r="J279">
        <v>0</v>
      </c>
      <c r="K279">
        <v>9</v>
      </c>
      <c r="O279">
        <f t="shared" si="128"/>
        <v>5864.58</v>
      </c>
      <c r="P279">
        <f>SUMIF(SmtRes!AQ201:'SmtRes'!AQ202,"=1",SmtRes!DF201:'SmtRes'!DF202)</f>
        <v>0</v>
      </c>
      <c r="Q279">
        <f>SUMIF(SmtRes!AQ201:'SmtRes'!AQ202,"=1",SmtRes!DG201:'SmtRes'!DG202)</f>
        <v>0</v>
      </c>
      <c r="R279">
        <f>SUMIF(SmtRes!AQ201:'SmtRes'!AQ202,"=1",SmtRes!DH201:'SmtRes'!DH202)</f>
        <v>0</v>
      </c>
      <c r="S279">
        <f>SUMIF(SmtRes!AQ201:'SmtRes'!AQ202,"=1",SmtRes!DI201:'SmtRes'!DI202)</f>
        <v>5864.58</v>
      </c>
      <c r="T279">
        <f t="shared" si="129"/>
        <v>0</v>
      </c>
      <c r="U279">
        <f>SUMIF(SmtRes!AQ201:'SmtRes'!AQ202,"=1",SmtRes!CV201:'SmtRes'!CV202)</f>
        <v>9</v>
      </c>
      <c r="V279">
        <f>SUMIF(SmtRes!AQ201:'SmtRes'!AQ202,"=1",SmtRes!CW201:'SmtRes'!CW202)</f>
        <v>0</v>
      </c>
      <c r="W279">
        <f t="shared" si="130"/>
        <v>0</v>
      </c>
      <c r="X279">
        <f t="shared" si="131"/>
        <v>4339.79</v>
      </c>
      <c r="Y279">
        <f t="shared" si="132"/>
        <v>2111.25</v>
      </c>
      <c r="AA279">
        <v>65175792</v>
      </c>
      <c r="AB279">
        <f t="shared" si="133"/>
        <v>651.62</v>
      </c>
      <c r="AC279">
        <f t="shared" si="134"/>
        <v>0</v>
      </c>
      <c r="AD279">
        <f t="shared" si="135"/>
        <v>0</v>
      </c>
      <c r="AE279">
        <f t="shared" si="136"/>
        <v>0</v>
      </c>
      <c r="AF279">
        <f>ROUND((SUM(SmtRes!BT201:'SmtRes'!BT202)),6)</f>
        <v>651.62</v>
      </c>
      <c r="AG279">
        <f t="shared" si="137"/>
        <v>0</v>
      </c>
      <c r="AH279">
        <f>(SUM(SmtRes!BU201:'SmtRes'!BU202))</f>
        <v>1</v>
      </c>
      <c r="AI279">
        <f>(0)</f>
        <v>0</v>
      </c>
      <c r="AJ279">
        <f t="shared" si="138"/>
        <v>0</v>
      </c>
      <c r="AK279">
        <v>651.62</v>
      </c>
      <c r="AL279">
        <v>0</v>
      </c>
      <c r="AM279">
        <v>0</v>
      </c>
      <c r="AN279">
        <v>0</v>
      </c>
      <c r="AO279">
        <v>651.62</v>
      </c>
      <c r="AP279">
        <v>0</v>
      </c>
      <c r="AQ279">
        <v>1</v>
      </c>
      <c r="AR279">
        <v>0</v>
      </c>
      <c r="AS279">
        <v>0</v>
      </c>
      <c r="AT279">
        <v>74</v>
      </c>
      <c r="AU279">
        <v>36</v>
      </c>
      <c r="AV279">
        <v>1</v>
      </c>
      <c r="AW279">
        <v>1</v>
      </c>
      <c r="AZ279">
        <v>1</v>
      </c>
      <c r="BA279">
        <v>1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4</v>
      </c>
      <c r="BJ279" t="s">
        <v>262</v>
      </c>
      <c r="BM279">
        <v>200001</v>
      </c>
      <c r="BN279">
        <v>0</v>
      </c>
      <c r="BO279" t="s">
        <v>3</v>
      </c>
      <c r="BP279">
        <v>0</v>
      </c>
      <c r="BQ279">
        <v>4</v>
      </c>
      <c r="BR279">
        <v>0</v>
      </c>
      <c r="BS279">
        <v>1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74</v>
      </c>
      <c r="CA279">
        <v>36</v>
      </c>
      <c r="CB279" t="s">
        <v>3</v>
      </c>
      <c r="CE279">
        <v>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si="139"/>
        <v>5864.58</v>
      </c>
      <c r="CQ279">
        <f>SUMIF(SmtRes!AQ201:'SmtRes'!AQ202,"=1",SmtRes!AA201:'SmtRes'!AA202)</f>
        <v>0</v>
      </c>
      <c r="CR279">
        <f>SUMIF(SmtRes!AQ201:'SmtRes'!AQ202,"=1",SmtRes!AB201:'SmtRes'!AB202)</f>
        <v>0</v>
      </c>
      <c r="CS279">
        <f>SUMIF(SmtRes!AQ201:'SmtRes'!AQ202,"=1",SmtRes!AC201:'SmtRes'!AC202)</f>
        <v>0</v>
      </c>
      <c r="CT279">
        <f>SUMIF(SmtRes!AQ201:'SmtRes'!AQ202,"=1",SmtRes!AD201:'SmtRes'!AD202)</f>
        <v>1303.24</v>
      </c>
      <c r="CU279">
        <f t="shared" si="140"/>
        <v>0</v>
      </c>
      <c r="CV279">
        <f>SUMIF(SmtRes!AQ201:'SmtRes'!AQ202,"=1",SmtRes!BU201:'SmtRes'!BU202)</f>
        <v>1</v>
      </c>
      <c r="CW279">
        <f>SUMIF(SmtRes!AQ201:'SmtRes'!AQ202,"=1",SmtRes!BV201:'SmtRes'!BV202)</f>
        <v>0</v>
      </c>
      <c r="CX279">
        <f t="shared" si="141"/>
        <v>0</v>
      </c>
      <c r="CY279">
        <f t="shared" si="142"/>
        <v>4339.7892000000002</v>
      </c>
      <c r="CZ279">
        <f t="shared" si="143"/>
        <v>2111.2487999999998</v>
      </c>
      <c r="DC279" t="s">
        <v>3</v>
      </c>
      <c r="DD279" t="s">
        <v>3</v>
      </c>
      <c r="DE279" t="s">
        <v>3</v>
      </c>
      <c r="DF279" t="s">
        <v>3</v>
      </c>
      <c r="DG279" t="s">
        <v>3</v>
      </c>
      <c r="DH279" t="s">
        <v>3</v>
      </c>
      <c r="DI279" t="s">
        <v>3</v>
      </c>
      <c r="DJ279" t="s">
        <v>3</v>
      </c>
      <c r="DK279" t="s">
        <v>3</v>
      </c>
      <c r="DL279" t="s">
        <v>3</v>
      </c>
      <c r="DM279" t="s">
        <v>3</v>
      </c>
      <c r="DN279">
        <v>0</v>
      </c>
      <c r="DO279">
        <v>0</v>
      </c>
      <c r="DP279">
        <v>1</v>
      </c>
      <c r="DQ279">
        <v>1</v>
      </c>
      <c r="DU279">
        <v>1013</v>
      </c>
      <c r="DV279" t="s">
        <v>203</v>
      </c>
      <c r="DW279" t="s">
        <v>203</v>
      </c>
      <c r="DX279">
        <v>1</v>
      </c>
      <c r="DZ279" t="s">
        <v>3</v>
      </c>
      <c r="EA279" t="s">
        <v>3</v>
      </c>
      <c r="EB279" t="s">
        <v>3</v>
      </c>
      <c r="EC279" t="s">
        <v>3</v>
      </c>
      <c r="EE279">
        <v>64850927</v>
      </c>
      <c r="EF279">
        <v>4</v>
      </c>
      <c r="EG279" t="s">
        <v>187</v>
      </c>
      <c r="EH279">
        <v>83</v>
      </c>
      <c r="EI279" t="s">
        <v>187</v>
      </c>
      <c r="EJ279">
        <v>4</v>
      </c>
      <c r="EK279">
        <v>200001</v>
      </c>
      <c r="EL279" t="s">
        <v>192</v>
      </c>
      <c r="EM279" t="s">
        <v>193</v>
      </c>
      <c r="EO279" t="s">
        <v>3</v>
      </c>
      <c r="EQ279">
        <v>0</v>
      </c>
      <c r="ER279">
        <v>0</v>
      </c>
      <c r="ES279">
        <v>0</v>
      </c>
      <c r="ET279">
        <v>0</v>
      </c>
      <c r="EU279">
        <v>0</v>
      </c>
      <c r="EV279">
        <v>0</v>
      </c>
      <c r="EW279">
        <v>1</v>
      </c>
      <c r="EX279">
        <v>0</v>
      </c>
      <c r="EY279">
        <v>0</v>
      </c>
      <c r="FQ279">
        <v>0</v>
      </c>
      <c r="FR279">
        <f t="shared" si="144"/>
        <v>0</v>
      </c>
      <c r="FS279">
        <v>0</v>
      </c>
      <c r="FX279">
        <v>74</v>
      </c>
      <c r="FY279">
        <v>36</v>
      </c>
      <c r="GA279" t="s">
        <v>3</v>
      </c>
      <c r="GD279">
        <v>1</v>
      </c>
      <c r="GF279">
        <v>586649101</v>
      </c>
      <c r="GG279">
        <v>2</v>
      </c>
      <c r="GH279">
        <v>1</v>
      </c>
      <c r="GI279">
        <v>-2</v>
      </c>
      <c r="GJ279">
        <v>0</v>
      </c>
      <c r="GK279">
        <v>0</v>
      </c>
      <c r="GL279">
        <f t="shared" si="145"/>
        <v>0</v>
      </c>
      <c r="GM279">
        <f t="shared" si="146"/>
        <v>12315.62</v>
      </c>
      <c r="GN279">
        <f t="shared" si="147"/>
        <v>0</v>
      </c>
      <c r="GO279">
        <f t="shared" si="148"/>
        <v>0</v>
      </c>
      <c r="GP279">
        <f t="shared" si="149"/>
        <v>12315.62</v>
      </c>
      <c r="GR279">
        <v>0</v>
      </c>
      <c r="GS279">
        <v>0</v>
      </c>
      <c r="GT279">
        <v>0</v>
      </c>
      <c r="GU279" t="s">
        <v>3</v>
      </c>
      <c r="GV279">
        <f t="shared" si="150"/>
        <v>0</v>
      </c>
      <c r="GW279">
        <v>1</v>
      </c>
      <c r="GX279">
        <f t="shared" si="151"/>
        <v>0</v>
      </c>
      <c r="HA279">
        <v>0</v>
      </c>
      <c r="HB279">
        <v>0</v>
      </c>
      <c r="HC279">
        <f t="shared" si="152"/>
        <v>0</v>
      </c>
      <c r="HE279" t="s">
        <v>3</v>
      </c>
      <c r="HF279" t="s">
        <v>3</v>
      </c>
      <c r="HM279" t="s">
        <v>3</v>
      </c>
      <c r="HN279" t="s">
        <v>194</v>
      </c>
      <c r="HO279" t="s">
        <v>195</v>
      </c>
      <c r="HP279" t="s">
        <v>187</v>
      </c>
      <c r="HQ279" t="s">
        <v>187</v>
      </c>
      <c r="IK279">
        <v>0</v>
      </c>
    </row>
    <row r="280" spans="1:245" x14ac:dyDescent="0.2">
      <c r="A280">
        <v>17</v>
      </c>
      <c r="B280">
        <v>1</v>
      </c>
      <c r="C280">
        <f>ROW(SmtRes!A204)</f>
        <v>204</v>
      </c>
      <c r="D280">
        <f>ROW(EtalonRes!A207)</f>
        <v>207</v>
      </c>
      <c r="E280" t="s">
        <v>263</v>
      </c>
      <c r="F280" t="s">
        <v>264</v>
      </c>
      <c r="G280" t="s">
        <v>265</v>
      </c>
      <c r="H280" t="s">
        <v>203</v>
      </c>
      <c r="I280">
        <v>9</v>
      </c>
      <c r="J280">
        <v>0</v>
      </c>
      <c r="K280">
        <v>9</v>
      </c>
      <c r="O280">
        <f t="shared" si="128"/>
        <v>9500.6200000000008</v>
      </c>
      <c r="P280">
        <f>SUMIF(SmtRes!AQ203:'SmtRes'!AQ204,"=1",SmtRes!DF203:'SmtRes'!DF204)</f>
        <v>0</v>
      </c>
      <c r="Q280">
        <f>SUMIF(SmtRes!AQ203:'SmtRes'!AQ204,"=1",SmtRes!DG203:'SmtRes'!DG204)</f>
        <v>0</v>
      </c>
      <c r="R280">
        <f>SUMIF(SmtRes!AQ203:'SmtRes'!AQ204,"=1",SmtRes!DH203:'SmtRes'!DH204)</f>
        <v>0</v>
      </c>
      <c r="S280">
        <f>SUMIF(SmtRes!AQ203:'SmtRes'!AQ204,"=1",SmtRes!DI203:'SmtRes'!DI204)</f>
        <v>9500.619999999999</v>
      </c>
      <c r="T280">
        <f t="shared" si="129"/>
        <v>0</v>
      </c>
      <c r="U280">
        <f>SUMIF(SmtRes!AQ203:'SmtRes'!AQ204,"=1",SmtRes!CV203:'SmtRes'!CV204)</f>
        <v>14.58</v>
      </c>
      <c r="V280">
        <f>SUMIF(SmtRes!AQ203:'SmtRes'!AQ204,"=1",SmtRes!CW203:'SmtRes'!CW204)</f>
        <v>0</v>
      </c>
      <c r="W280">
        <f t="shared" si="130"/>
        <v>0</v>
      </c>
      <c r="X280">
        <f t="shared" si="131"/>
        <v>7030.46</v>
      </c>
      <c r="Y280">
        <f t="shared" si="132"/>
        <v>3420.22</v>
      </c>
      <c r="AA280">
        <v>65175792</v>
      </c>
      <c r="AB280">
        <f t="shared" si="133"/>
        <v>1055.6243999999999</v>
      </c>
      <c r="AC280">
        <f t="shared" si="134"/>
        <v>0</v>
      </c>
      <c r="AD280">
        <f t="shared" si="135"/>
        <v>0</v>
      </c>
      <c r="AE280">
        <f t="shared" si="136"/>
        <v>0</v>
      </c>
      <c r="AF280">
        <f>ROUND((SUM(SmtRes!BT203:'SmtRes'!BT204)),6)</f>
        <v>1055.6243999999999</v>
      </c>
      <c r="AG280">
        <f t="shared" si="137"/>
        <v>0</v>
      </c>
      <c r="AH280">
        <f>(SUM(SmtRes!BU203:'SmtRes'!BU204))</f>
        <v>1.62</v>
      </c>
      <c r="AI280">
        <f>(0)</f>
        <v>0</v>
      </c>
      <c r="AJ280">
        <f t="shared" si="138"/>
        <v>0</v>
      </c>
      <c r="AK280">
        <v>1055.6244000000002</v>
      </c>
      <c r="AL280">
        <v>0</v>
      </c>
      <c r="AM280">
        <v>0</v>
      </c>
      <c r="AN280">
        <v>0</v>
      </c>
      <c r="AO280">
        <v>1055.6244000000002</v>
      </c>
      <c r="AP280">
        <v>0</v>
      </c>
      <c r="AQ280">
        <v>1.62</v>
      </c>
      <c r="AR280">
        <v>0</v>
      </c>
      <c r="AS280">
        <v>0</v>
      </c>
      <c r="AT280">
        <v>74</v>
      </c>
      <c r="AU280">
        <v>36</v>
      </c>
      <c r="AV280">
        <v>1</v>
      </c>
      <c r="AW280">
        <v>1</v>
      </c>
      <c r="AZ280">
        <v>1</v>
      </c>
      <c r="BA280">
        <v>1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4</v>
      </c>
      <c r="BJ280" t="s">
        <v>266</v>
      </c>
      <c r="BM280">
        <v>200001</v>
      </c>
      <c r="BN280">
        <v>0</v>
      </c>
      <c r="BO280" t="s">
        <v>3</v>
      </c>
      <c r="BP280">
        <v>0</v>
      </c>
      <c r="BQ280">
        <v>4</v>
      </c>
      <c r="BR280">
        <v>0</v>
      </c>
      <c r="BS280">
        <v>1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74</v>
      </c>
      <c r="CA280">
        <v>36</v>
      </c>
      <c r="CB280" t="s">
        <v>3</v>
      </c>
      <c r="CE280">
        <v>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139"/>
        <v>9500.619999999999</v>
      </c>
      <c r="CQ280">
        <f>SUMIF(SmtRes!AQ203:'SmtRes'!AQ204,"=1",SmtRes!AA203:'SmtRes'!AA204)</f>
        <v>0</v>
      </c>
      <c r="CR280">
        <f>SUMIF(SmtRes!AQ203:'SmtRes'!AQ204,"=1",SmtRes!AB203:'SmtRes'!AB204)</f>
        <v>0</v>
      </c>
      <c r="CS280">
        <f>SUMIF(SmtRes!AQ203:'SmtRes'!AQ204,"=1",SmtRes!AC203:'SmtRes'!AC204)</f>
        <v>0</v>
      </c>
      <c r="CT280">
        <f>SUMIF(SmtRes!AQ203:'SmtRes'!AQ204,"=1",SmtRes!AD203:'SmtRes'!AD204)</f>
        <v>1303.24</v>
      </c>
      <c r="CU280">
        <f t="shared" si="140"/>
        <v>0</v>
      </c>
      <c r="CV280">
        <f>SUMIF(SmtRes!AQ203:'SmtRes'!AQ204,"=1",SmtRes!BU203:'SmtRes'!BU204)</f>
        <v>1.62</v>
      </c>
      <c r="CW280">
        <f>SUMIF(SmtRes!AQ203:'SmtRes'!AQ204,"=1",SmtRes!BV203:'SmtRes'!BV204)</f>
        <v>0</v>
      </c>
      <c r="CX280">
        <f t="shared" si="141"/>
        <v>0</v>
      </c>
      <c r="CY280">
        <f t="shared" si="142"/>
        <v>7030.4587999999985</v>
      </c>
      <c r="CZ280">
        <f t="shared" si="143"/>
        <v>3420.2231999999995</v>
      </c>
      <c r="DC280" t="s">
        <v>3</v>
      </c>
      <c r="DD280" t="s">
        <v>3</v>
      </c>
      <c r="DE280" t="s">
        <v>3</v>
      </c>
      <c r="DF280" t="s">
        <v>3</v>
      </c>
      <c r="DG280" t="s">
        <v>3</v>
      </c>
      <c r="DH280" t="s">
        <v>3</v>
      </c>
      <c r="DI280" t="s">
        <v>3</v>
      </c>
      <c r="DJ280" t="s">
        <v>3</v>
      </c>
      <c r="DK280" t="s">
        <v>3</v>
      </c>
      <c r="DL280" t="s">
        <v>3</v>
      </c>
      <c r="DM280" t="s">
        <v>3</v>
      </c>
      <c r="DN280">
        <v>0</v>
      </c>
      <c r="DO280">
        <v>0</v>
      </c>
      <c r="DP280">
        <v>1</v>
      </c>
      <c r="DQ280">
        <v>1</v>
      </c>
      <c r="DU280">
        <v>1013</v>
      </c>
      <c r="DV280" t="s">
        <v>203</v>
      </c>
      <c r="DW280" t="s">
        <v>203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64850927</v>
      </c>
      <c r="EF280">
        <v>4</v>
      </c>
      <c r="EG280" t="s">
        <v>187</v>
      </c>
      <c r="EH280">
        <v>83</v>
      </c>
      <c r="EI280" t="s">
        <v>187</v>
      </c>
      <c r="EJ280">
        <v>4</v>
      </c>
      <c r="EK280">
        <v>200001</v>
      </c>
      <c r="EL280" t="s">
        <v>192</v>
      </c>
      <c r="EM280" t="s">
        <v>193</v>
      </c>
      <c r="EO280" t="s">
        <v>3</v>
      </c>
      <c r="EQ280">
        <v>0</v>
      </c>
      <c r="ER280">
        <v>0</v>
      </c>
      <c r="ES280">
        <v>0</v>
      </c>
      <c r="ET280">
        <v>0</v>
      </c>
      <c r="EU280">
        <v>0</v>
      </c>
      <c r="EV280">
        <v>0</v>
      </c>
      <c r="EW280">
        <v>1.62</v>
      </c>
      <c r="EX280">
        <v>0</v>
      </c>
      <c r="EY280">
        <v>0</v>
      </c>
      <c r="FQ280">
        <v>0</v>
      </c>
      <c r="FR280">
        <f t="shared" si="144"/>
        <v>0</v>
      </c>
      <c r="FS280">
        <v>0</v>
      </c>
      <c r="FX280">
        <v>74</v>
      </c>
      <c r="FY280">
        <v>36</v>
      </c>
      <c r="GA280" t="s">
        <v>3</v>
      </c>
      <c r="GD280">
        <v>1</v>
      </c>
      <c r="GF280">
        <v>-1487754187</v>
      </c>
      <c r="GG280">
        <v>2</v>
      </c>
      <c r="GH280">
        <v>1</v>
      </c>
      <c r="GI280">
        <v>-2</v>
      </c>
      <c r="GJ280">
        <v>0</v>
      </c>
      <c r="GK280">
        <v>0</v>
      </c>
      <c r="GL280">
        <f t="shared" si="145"/>
        <v>0</v>
      </c>
      <c r="GM280">
        <f t="shared" si="146"/>
        <v>19951.3</v>
      </c>
      <c r="GN280">
        <f t="shared" si="147"/>
        <v>0</v>
      </c>
      <c r="GO280">
        <f t="shared" si="148"/>
        <v>0</v>
      </c>
      <c r="GP280">
        <f t="shared" si="149"/>
        <v>19951.3</v>
      </c>
      <c r="GR280">
        <v>0</v>
      </c>
      <c r="GS280">
        <v>0</v>
      </c>
      <c r="GT280">
        <v>0</v>
      </c>
      <c r="GU280" t="s">
        <v>3</v>
      </c>
      <c r="GV280">
        <f t="shared" si="150"/>
        <v>0</v>
      </c>
      <c r="GW280">
        <v>1</v>
      </c>
      <c r="GX280">
        <f t="shared" si="151"/>
        <v>0</v>
      </c>
      <c r="HA280">
        <v>0</v>
      </c>
      <c r="HB280">
        <v>0</v>
      </c>
      <c r="HC280">
        <f t="shared" si="152"/>
        <v>0</v>
      </c>
      <c r="HE280" t="s">
        <v>3</v>
      </c>
      <c r="HF280" t="s">
        <v>3</v>
      </c>
      <c r="HM280" t="s">
        <v>3</v>
      </c>
      <c r="HN280" t="s">
        <v>194</v>
      </c>
      <c r="HO280" t="s">
        <v>195</v>
      </c>
      <c r="HP280" t="s">
        <v>187</v>
      </c>
      <c r="HQ280" t="s">
        <v>187</v>
      </c>
      <c r="IK280">
        <v>0</v>
      </c>
    </row>
    <row r="281" spans="1:245" x14ac:dyDescent="0.2">
      <c r="A281">
        <v>17</v>
      </c>
      <c r="B281">
        <v>1</v>
      </c>
      <c r="C281">
        <f>ROW(SmtRes!A206)</f>
        <v>206</v>
      </c>
      <c r="D281">
        <f>ROW(EtalonRes!A209)</f>
        <v>209</v>
      </c>
      <c r="E281" t="s">
        <v>267</v>
      </c>
      <c r="F281" t="s">
        <v>268</v>
      </c>
      <c r="G281" t="s">
        <v>269</v>
      </c>
      <c r="H281" t="s">
        <v>270</v>
      </c>
      <c r="I281">
        <f>ROUND(9/100,7)</f>
        <v>0.09</v>
      </c>
      <c r="J281">
        <v>0</v>
      </c>
      <c r="K281">
        <f>ROUND(9/100,7)</f>
        <v>0.09</v>
      </c>
      <c r="O281">
        <f t="shared" si="128"/>
        <v>760.05</v>
      </c>
      <c r="P281">
        <f>SUMIF(SmtRes!AQ205:'SmtRes'!AQ206,"=1",SmtRes!DF205:'SmtRes'!DF206)</f>
        <v>0</v>
      </c>
      <c r="Q281">
        <f>SUMIF(SmtRes!AQ205:'SmtRes'!AQ206,"=1",SmtRes!DG205:'SmtRes'!DG206)</f>
        <v>0</v>
      </c>
      <c r="R281">
        <f>SUMIF(SmtRes!AQ205:'SmtRes'!AQ206,"=1",SmtRes!DH205:'SmtRes'!DH206)</f>
        <v>0</v>
      </c>
      <c r="S281">
        <f>SUMIF(SmtRes!AQ205:'SmtRes'!AQ206,"=1",SmtRes!DI205:'SmtRes'!DI206)</f>
        <v>760.05</v>
      </c>
      <c r="T281">
        <f t="shared" si="129"/>
        <v>0</v>
      </c>
      <c r="U281">
        <f>SUMIF(SmtRes!AQ205:'SmtRes'!AQ206,"=1",SmtRes!CV205:'SmtRes'!CV206)</f>
        <v>1.1664000000000001</v>
      </c>
      <c r="V281">
        <f>SUMIF(SmtRes!AQ205:'SmtRes'!AQ206,"=1",SmtRes!CW205:'SmtRes'!CW206)</f>
        <v>0</v>
      </c>
      <c r="W281">
        <f t="shared" si="130"/>
        <v>0</v>
      </c>
      <c r="X281">
        <f t="shared" si="131"/>
        <v>562.44000000000005</v>
      </c>
      <c r="Y281">
        <f t="shared" si="132"/>
        <v>273.62</v>
      </c>
      <c r="AA281">
        <v>65175792</v>
      </c>
      <c r="AB281">
        <f t="shared" si="133"/>
        <v>8444.9951999999994</v>
      </c>
      <c r="AC281">
        <f t="shared" si="134"/>
        <v>0</v>
      </c>
      <c r="AD281">
        <f t="shared" si="135"/>
        <v>0</v>
      </c>
      <c r="AE281">
        <f t="shared" si="136"/>
        <v>0</v>
      </c>
      <c r="AF281">
        <f>ROUND((SUM(SmtRes!BT205:'SmtRes'!BT206)),6)</f>
        <v>8444.9951999999994</v>
      </c>
      <c r="AG281">
        <f t="shared" si="137"/>
        <v>0</v>
      </c>
      <c r="AH281">
        <f>(SUM(SmtRes!BU205:'SmtRes'!BU206))</f>
        <v>12.96</v>
      </c>
      <c r="AI281">
        <f>(0)</f>
        <v>0</v>
      </c>
      <c r="AJ281">
        <f t="shared" si="138"/>
        <v>0</v>
      </c>
      <c r="AK281">
        <v>8444.9952000000012</v>
      </c>
      <c r="AL281">
        <v>0</v>
      </c>
      <c r="AM281">
        <v>0</v>
      </c>
      <c r="AN281">
        <v>0</v>
      </c>
      <c r="AO281">
        <v>8444.9952000000012</v>
      </c>
      <c r="AP281">
        <v>0</v>
      </c>
      <c r="AQ281">
        <v>12.96</v>
      </c>
      <c r="AR281">
        <v>0</v>
      </c>
      <c r="AS281">
        <v>0</v>
      </c>
      <c r="AT281">
        <v>74</v>
      </c>
      <c r="AU281">
        <v>36</v>
      </c>
      <c r="AV281">
        <v>1</v>
      </c>
      <c r="AW281">
        <v>1</v>
      </c>
      <c r="AZ281">
        <v>1</v>
      </c>
      <c r="BA281">
        <v>1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4</v>
      </c>
      <c r="BJ281" t="s">
        <v>271</v>
      </c>
      <c r="BM281">
        <v>200001</v>
      </c>
      <c r="BN281">
        <v>0</v>
      </c>
      <c r="BO281" t="s">
        <v>3</v>
      </c>
      <c r="BP281">
        <v>0</v>
      </c>
      <c r="BQ281">
        <v>4</v>
      </c>
      <c r="BR281">
        <v>0</v>
      </c>
      <c r="BS281">
        <v>1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74</v>
      </c>
      <c r="CA281">
        <v>36</v>
      </c>
      <c r="CB281" t="s">
        <v>3</v>
      </c>
      <c r="CE281">
        <v>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139"/>
        <v>760.05</v>
      </c>
      <c r="CQ281">
        <f>SUMIF(SmtRes!AQ205:'SmtRes'!AQ206,"=1",SmtRes!AA205:'SmtRes'!AA206)</f>
        <v>0</v>
      </c>
      <c r="CR281">
        <f>SUMIF(SmtRes!AQ205:'SmtRes'!AQ206,"=1",SmtRes!AB205:'SmtRes'!AB206)</f>
        <v>0</v>
      </c>
      <c r="CS281">
        <f>SUMIF(SmtRes!AQ205:'SmtRes'!AQ206,"=1",SmtRes!AC205:'SmtRes'!AC206)</f>
        <v>0</v>
      </c>
      <c r="CT281">
        <f>SUMIF(SmtRes!AQ205:'SmtRes'!AQ206,"=1",SmtRes!AD205:'SmtRes'!AD206)</f>
        <v>1303.24</v>
      </c>
      <c r="CU281">
        <f t="shared" si="140"/>
        <v>0</v>
      </c>
      <c r="CV281">
        <f>SUMIF(SmtRes!AQ205:'SmtRes'!AQ206,"=1",SmtRes!BU205:'SmtRes'!BU206)</f>
        <v>12.96</v>
      </c>
      <c r="CW281">
        <f>SUMIF(SmtRes!AQ205:'SmtRes'!AQ206,"=1",SmtRes!BV205:'SmtRes'!BV206)</f>
        <v>0</v>
      </c>
      <c r="CX281">
        <f t="shared" si="141"/>
        <v>0</v>
      </c>
      <c r="CY281">
        <f t="shared" si="142"/>
        <v>562.43700000000001</v>
      </c>
      <c r="CZ281">
        <f t="shared" si="143"/>
        <v>273.61799999999999</v>
      </c>
      <c r="DC281" t="s">
        <v>3</v>
      </c>
      <c r="DD281" t="s">
        <v>3</v>
      </c>
      <c r="DE281" t="s">
        <v>3</v>
      </c>
      <c r="DF281" t="s">
        <v>3</v>
      </c>
      <c r="DG281" t="s">
        <v>3</v>
      </c>
      <c r="DH281" t="s">
        <v>3</v>
      </c>
      <c r="DI281" t="s">
        <v>3</v>
      </c>
      <c r="DJ281" t="s">
        <v>3</v>
      </c>
      <c r="DK281" t="s">
        <v>3</v>
      </c>
      <c r="DL281" t="s">
        <v>3</v>
      </c>
      <c r="DM281" t="s">
        <v>3</v>
      </c>
      <c r="DN281">
        <v>0</v>
      </c>
      <c r="DO281">
        <v>0</v>
      </c>
      <c r="DP281">
        <v>1</v>
      </c>
      <c r="DQ281">
        <v>1</v>
      </c>
      <c r="DU281">
        <v>1013</v>
      </c>
      <c r="DV281" t="s">
        <v>270</v>
      </c>
      <c r="DW281" t="s">
        <v>270</v>
      </c>
      <c r="DX281">
        <v>1</v>
      </c>
      <c r="DZ281" t="s">
        <v>3</v>
      </c>
      <c r="EA281" t="s">
        <v>3</v>
      </c>
      <c r="EB281" t="s">
        <v>3</v>
      </c>
      <c r="EC281" t="s">
        <v>3</v>
      </c>
      <c r="EE281">
        <v>64850927</v>
      </c>
      <c r="EF281">
        <v>4</v>
      </c>
      <c r="EG281" t="s">
        <v>187</v>
      </c>
      <c r="EH281">
        <v>83</v>
      </c>
      <c r="EI281" t="s">
        <v>187</v>
      </c>
      <c r="EJ281">
        <v>4</v>
      </c>
      <c r="EK281">
        <v>200001</v>
      </c>
      <c r="EL281" t="s">
        <v>192</v>
      </c>
      <c r="EM281" t="s">
        <v>193</v>
      </c>
      <c r="EO281" t="s">
        <v>3</v>
      </c>
      <c r="EQ281">
        <v>0</v>
      </c>
      <c r="ER281">
        <v>0</v>
      </c>
      <c r="ES281">
        <v>0</v>
      </c>
      <c r="ET281">
        <v>0</v>
      </c>
      <c r="EU281">
        <v>0</v>
      </c>
      <c r="EV281">
        <v>0</v>
      </c>
      <c r="EW281">
        <v>12.96</v>
      </c>
      <c r="EX281">
        <v>0</v>
      </c>
      <c r="EY281">
        <v>0</v>
      </c>
      <c r="FQ281">
        <v>0</v>
      </c>
      <c r="FR281">
        <f t="shared" si="144"/>
        <v>0</v>
      </c>
      <c r="FS281">
        <v>0</v>
      </c>
      <c r="FX281">
        <v>74</v>
      </c>
      <c r="FY281">
        <v>36</v>
      </c>
      <c r="GA281" t="s">
        <v>3</v>
      </c>
      <c r="GD281">
        <v>1</v>
      </c>
      <c r="GF281">
        <v>416936062</v>
      </c>
      <c r="GG281">
        <v>2</v>
      </c>
      <c r="GH281">
        <v>1</v>
      </c>
      <c r="GI281">
        <v>-2</v>
      </c>
      <c r="GJ281">
        <v>0</v>
      </c>
      <c r="GK281">
        <v>0</v>
      </c>
      <c r="GL281">
        <f t="shared" si="145"/>
        <v>0</v>
      </c>
      <c r="GM281">
        <f t="shared" si="146"/>
        <v>1596.11</v>
      </c>
      <c r="GN281">
        <f t="shared" si="147"/>
        <v>0</v>
      </c>
      <c r="GO281">
        <f t="shared" si="148"/>
        <v>0</v>
      </c>
      <c r="GP281">
        <f t="shared" si="149"/>
        <v>1596.11</v>
      </c>
      <c r="GR281">
        <v>0</v>
      </c>
      <c r="GS281">
        <v>0</v>
      </c>
      <c r="GT281">
        <v>0</v>
      </c>
      <c r="GU281" t="s">
        <v>3</v>
      </c>
      <c r="GV281">
        <f t="shared" si="150"/>
        <v>0</v>
      </c>
      <c r="GW281">
        <v>1</v>
      </c>
      <c r="GX281">
        <f t="shared" si="151"/>
        <v>0</v>
      </c>
      <c r="HA281">
        <v>0</v>
      </c>
      <c r="HB281">
        <v>0</v>
      </c>
      <c r="HC281">
        <f t="shared" si="152"/>
        <v>0</v>
      </c>
      <c r="HE281" t="s">
        <v>3</v>
      </c>
      <c r="HF281" t="s">
        <v>3</v>
      </c>
      <c r="HM281" t="s">
        <v>3</v>
      </c>
      <c r="HN281" t="s">
        <v>194</v>
      </c>
      <c r="HO281" t="s">
        <v>195</v>
      </c>
      <c r="HP281" t="s">
        <v>187</v>
      </c>
      <c r="HQ281" t="s">
        <v>187</v>
      </c>
      <c r="IK281">
        <v>0</v>
      </c>
    </row>
    <row r="282" spans="1:245" x14ac:dyDescent="0.2">
      <c r="A282">
        <v>17</v>
      </c>
      <c r="B282">
        <v>1</v>
      </c>
      <c r="C282">
        <f>ROW(SmtRes!A208)</f>
        <v>208</v>
      </c>
      <c r="D282">
        <f>ROW(EtalonRes!A211)</f>
        <v>211</v>
      </c>
      <c r="E282" t="s">
        <v>272</v>
      </c>
      <c r="F282" t="s">
        <v>273</v>
      </c>
      <c r="G282" t="s">
        <v>274</v>
      </c>
      <c r="H282" t="s">
        <v>203</v>
      </c>
      <c r="I282">
        <v>9</v>
      </c>
      <c r="J282">
        <v>0</v>
      </c>
      <c r="K282">
        <v>9</v>
      </c>
      <c r="O282">
        <f t="shared" si="128"/>
        <v>19001.240000000002</v>
      </c>
      <c r="P282">
        <f>SUMIF(SmtRes!AQ207:'SmtRes'!AQ208,"=1",SmtRes!DF207:'SmtRes'!DF208)</f>
        <v>0</v>
      </c>
      <c r="Q282">
        <f>SUMIF(SmtRes!AQ207:'SmtRes'!AQ208,"=1",SmtRes!DG207:'SmtRes'!DG208)</f>
        <v>0</v>
      </c>
      <c r="R282">
        <f>SUMIF(SmtRes!AQ207:'SmtRes'!AQ208,"=1",SmtRes!DH207:'SmtRes'!DH208)</f>
        <v>0</v>
      </c>
      <c r="S282">
        <f>SUMIF(SmtRes!AQ207:'SmtRes'!AQ208,"=1",SmtRes!DI207:'SmtRes'!DI208)</f>
        <v>19001.239999999998</v>
      </c>
      <c r="T282">
        <f t="shared" si="129"/>
        <v>0</v>
      </c>
      <c r="U282">
        <f>SUMIF(SmtRes!AQ207:'SmtRes'!AQ208,"=1",SmtRes!CV207:'SmtRes'!CV208)</f>
        <v>29.16</v>
      </c>
      <c r="V282">
        <f>SUMIF(SmtRes!AQ207:'SmtRes'!AQ208,"=1",SmtRes!CW207:'SmtRes'!CW208)</f>
        <v>0</v>
      </c>
      <c r="W282">
        <f t="shared" si="130"/>
        <v>0</v>
      </c>
      <c r="X282">
        <f t="shared" si="131"/>
        <v>14060.92</v>
      </c>
      <c r="Y282">
        <f t="shared" si="132"/>
        <v>6840.45</v>
      </c>
      <c r="AA282">
        <v>65175792</v>
      </c>
      <c r="AB282">
        <f t="shared" si="133"/>
        <v>2111.2487999999998</v>
      </c>
      <c r="AC282">
        <f t="shared" si="134"/>
        <v>0</v>
      </c>
      <c r="AD282">
        <f t="shared" si="135"/>
        <v>0</v>
      </c>
      <c r="AE282">
        <f t="shared" si="136"/>
        <v>0</v>
      </c>
      <c r="AF282">
        <f>ROUND((SUM(SmtRes!BT207:'SmtRes'!BT208)),6)</f>
        <v>2111.2487999999998</v>
      </c>
      <c r="AG282">
        <f t="shared" si="137"/>
        <v>0</v>
      </c>
      <c r="AH282">
        <f>(SUM(SmtRes!BU207:'SmtRes'!BU208))</f>
        <v>3.24</v>
      </c>
      <c r="AI282">
        <f>(0)</f>
        <v>0</v>
      </c>
      <c r="AJ282">
        <f t="shared" si="138"/>
        <v>0</v>
      </c>
      <c r="AK282">
        <v>2111.2488000000003</v>
      </c>
      <c r="AL282">
        <v>0</v>
      </c>
      <c r="AM282">
        <v>0</v>
      </c>
      <c r="AN282">
        <v>0</v>
      </c>
      <c r="AO282">
        <v>2111.2488000000003</v>
      </c>
      <c r="AP282">
        <v>0</v>
      </c>
      <c r="AQ282">
        <v>3.24</v>
      </c>
      <c r="AR282">
        <v>0</v>
      </c>
      <c r="AS282">
        <v>0</v>
      </c>
      <c r="AT282">
        <v>74</v>
      </c>
      <c r="AU282">
        <v>36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275</v>
      </c>
      <c r="BM282">
        <v>200001</v>
      </c>
      <c r="BN282">
        <v>0</v>
      </c>
      <c r="BO282" t="s">
        <v>3</v>
      </c>
      <c r="BP282">
        <v>0</v>
      </c>
      <c r="BQ282">
        <v>4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74</v>
      </c>
      <c r="CA282">
        <v>36</v>
      </c>
      <c r="CB282" t="s">
        <v>3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139"/>
        <v>19001.239999999998</v>
      </c>
      <c r="CQ282">
        <f>SUMIF(SmtRes!AQ207:'SmtRes'!AQ208,"=1",SmtRes!AA207:'SmtRes'!AA208)</f>
        <v>0</v>
      </c>
      <c r="CR282">
        <f>SUMIF(SmtRes!AQ207:'SmtRes'!AQ208,"=1",SmtRes!AB207:'SmtRes'!AB208)</f>
        <v>0</v>
      </c>
      <c r="CS282">
        <f>SUMIF(SmtRes!AQ207:'SmtRes'!AQ208,"=1",SmtRes!AC207:'SmtRes'!AC208)</f>
        <v>0</v>
      </c>
      <c r="CT282">
        <f>SUMIF(SmtRes!AQ207:'SmtRes'!AQ208,"=1",SmtRes!AD207:'SmtRes'!AD208)</f>
        <v>1303.24</v>
      </c>
      <c r="CU282">
        <f t="shared" si="140"/>
        <v>0</v>
      </c>
      <c r="CV282">
        <f>SUMIF(SmtRes!AQ207:'SmtRes'!AQ208,"=1",SmtRes!BU207:'SmtRes'!BU208)</f>
        <v>3.24</v>
      </c>
      <c r="CW282">
        <f>SUMIF(SmtRes!AQ207:'SmtRes'!AQ208,"=1",SmtRes!BV207:'SmtRes'!BV208)</f>
        <v>0</v>
      </c>
      <c r="CX282">
        <f t="shared" si="141"/>
        <v>0</v>
      </c>
      <c r="CY282">
        <f t="shared" si="142"/>
        <v>14060.917599999997</v>
      </c>
      <c r="CZ282">
        <f t="shared" si="143"/>
        <v>6840.4463999999989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1013</v>
      </c>
      <c r="DV282" t="s">
        <v>203</v>
      </c>
      <c r="DW282" t="s">
        <v>203</v>
      </c>
      <c r="DX282">
        <v>1</v>
      </c>
      <c r="DZ282" t="s">
        <v>3</v>
      </c>
      <c r="EA282" t="s">
        <v>3</v>
      </c>
      <c r="EB282" t="s">
        <v>3</v>
      </c>
      <c r="EC282" t="s">
        <v>3</v>
      </c>
      <c r="EE282">
        <v>64850927</v>
      </c>
      <c r="EF282">
        <v>4</v>
      </c>
      <c r="EG282" t="s">
        <v>187</v>
      </c>
      <c r="EH282">
        <v>83</v>
      </c>
      <c r="EI282" t="s">
        <v>187</v>
      </c>
      <c r="EJ282">
        <v>4</v>
      </c>
      <c r="EK282">
        <v>200001</v>
      </c>
      <c r="EL282" t="s">
        <v>192</v>
      </c>
      <c r="EM282" t="s">
        <v>193</v>
      </c>
      <c r="EO282" t="s">
        <v>3</v>
      </c>
      <c r="EQ282">
        <v>0</v>
      </c>
      <c r="ER282">
        <v>0</v>
      </c>
      <c r="ES282">
        <v>0</v>
      </c>
      <c r="ET282">
        <v>0</v>
      </c>
      <c r="EU282">
        <v>0</v>
      </c>
      <c r="EV282">
        <v>0</v>
      </c>
      <c r="EW282">
        <v>3.24</v>
      </c>
      <c r="EX282">
        <v>0</v>
      </c>
      <c r="EY282">
        <v>0</v>
      </c>
      <c r="FQ282">
        <v>0</v>
      </c>
      <c r="FR282">
        <f t="shared" si="144"/>
        <v>0</v>
      </c>
      <c r="FS282">
        <v>0</v>
      </c>
      <c r="FX282">
        <v>74</v>
      </c>
      <c r="FY282">
        <v>36</v>
      </c>
      <c r="GA282" t="s">
        <v>3</v>
      </c>
      <c r="GD282">
        <v>1</v>
      </c>
      <c r="GF282">
        <v>323254439</v>
      </c>
      <c r="GG282">
        <v>2</v>
      </c>
      <c r="GH282">
        <v>1</v>
      </c>
      <c r="GI282">
        <v>-2</v>
      </c>
      <c r="GJ282">
        <v>0</v>
      </c>
      <c r="GK282">
        <v>0</v>
      </c>
      <c r="GL282">
        <f t="shared" si="145"/>
        <v>0</v>
      </c>
      <c r="GM282">
        <f t="shared" si="146"/>
        <v>39902.61</v>
      </c>
      <c r="GN282">
        <f t="shared" si="147"/>
        <v>0</v>
      </c>
      <c r="GO282">
        <f t="shared" si="148"/>
        <v>0</v>
      </c>
      <c r="GP282">
        <f t="shared" si="149"/>
        <v>39902.61</v>
      </c>
      <c r="GR282">
        <v>0</v>
      </c>
      <c r="GS282">
        <v>0</v>
      </c>
      <c r="GT282">
        <v>0</v>
      </c>
      <c r="GU282" t="s">
        <v>3</v>
      </c>
      <c r="GV282">
        <f t="shared" si="150"/>
        <v>0</v>
      </c>
      <c r="GW282">
        <v>1</v>
      </c>
      <c r="GX282">
        <f t="shared" si="151"/>
        <v>0</v>
      </c>
      <c r="HA282">
        <v>0</v>
      </c>
      <c r="HB282">
        <v>0</v>
      </c>
      <c r="HC282">
        <f t="shared" si="152"/>
        <v>0</v>
      </c>
      <c r="HE282" t="s">
        <v>3</v>
      </c>
      <c r="HF282" t="s">
        <v>3</v>
      </c>
      <c r="HM282" t="s">
        <v>3</v>
      </c>
      <c r="HN282" t="s">
        <v>194</v>
      </c>
      <c r="HO282" t="s">
        <v>195</v>
      </c>
      <c r="HP282" t="s">
        <v>187</v>
      </c>
      <c r="HQ282" t="s">
        <v>187</v>
      </c>
      <c r="IK282">
        <v>0</v>
      </c>
    </row>
    <row r="284" spans="1:245" x14ac:dyDescent="0.2">
      <c r="A284" s="2">
        <v>51</v>
      </c>
      <c r="B284" s="2">
        <f>B259</f>
        <v>1</v>
      </c>
      <c r="C284" s="2">
        <f>A259</f>
        <v>4</v>
      </c>
      <c r="D284" s="2">
        <f>ROW(A259)</f>
        <v>259</v>
      </c>
      <c r="E284" s="2"/>
      <c r="F284" s="2" t="str">
        <f>IF(F259&lt;&gt;"",F259,"")</f>
        <v>Новый раздел</v>
      </c>
      <c r="G284" s="2" t="str">
        <f>IF(G259&lt;&gt;"",G259,"")</f>
        <v>Пусконаладочные работы</v>
      </c>
      <c r="H284" s="2">
        <v>0</v>
      </c>
      <c r="I284" s="2"/>
      <c r="J284" s="2"/>
      <c r="K284" s="2"/>
      <c r="L284" s="2"/>
      <c r="M284" s="2"/>
      <c r="N284" s="2"/>
      <c r="O284" s="2">
        <f t="shared" ref="O284:T284" si="154">ROUND(AB284,2)</f>
        <v>564179.84</v>
      </c>
      <c r="P284" s="2">
        <f t="shared" si="154"/>
        <v>0</v>
      </c>
      <c r="Q284" s="2">
        <f t="shared" si="154"/>
        <v>0</v>
      </c>
      <c r="R284" s="2">
        <f t="shared" si="154"/>
        <v>0</v>
      </c>
      <c r="S284" s="2">
        <f t="shared" si="154"/>
        <v>564179.84</v>
      </c>
      <c r="T284" s="2">
        <f t="shared" si="154"/>
        <v>0</v>
      </c>
      <c r="U284" s="2">
        <f>AH284</f>
        <v>886.02639999999985</v>
      </c>
      <c r="V284" s="2">
        <f>AI284</f>
        <v>0</v>
      </c>
      <c r="W284" s="2">
        <f>ROUND(AJ284,2)</f>
        <v>0</v>
      </c>
      <c r="X284" s="2">
        <f>ROUND(AK284,2)</f>
        <v>417493.11</v>
      </c>
      <c r="Y284" s="2">
        <f>ROUND(AL284,2)</f>
        <v>203104.75</v>
      </c>
      <c r="Z284" s="2"/>
      <c r="AA284" s="2"/>
      <c r="AB284" s="2">
        <f>ROUND(SUMIF(AA263:AA282,"=65175792",O263:O282),2)</f>
        <v>564179.84</v>
      </c>
      <c r="AC284" s="2">
        <f>ROUND(SUMIF(AA263:AA282,"=65175792",P263:P282),2)</f>
        <v>0</v>
      </c>
      <c r="AD284" s="2">
        <f>ROUND(SUMIF(AA263:AA282,"=65175792",Q263:Q282),2)</f>
        <v>0</v>
      </c>
      <c r="AE284" s="2">
        <f>ROUND(SUMIF(AA263:AA282,"=65175792",R263:R282),2)</f>
        <v>0</v>
      </c>
      <c r="AF284" s="2">
        <f>ROUND(SUMIF(AA263:AA282,"=65175792",S263:S282),2)</f>
        <v>564179.84</v>
      </c>
      <c r="AG284" s="2">
        <f>ROUND(SUMIF(AA263:AA282,"=65175792",T263:T282),2)</f>
        <v>0</v>
      </c>
      <c r="AH284" s="2">
        <f>SUMIF(AA263:AA282,"=65175792",U263:U282)</f>
        <v>886.02639999999985</v>
      </c>
      <c r="AI284" s="2">
        <f>SUMIF(AA263:AA282,"=65175792",V263:V282)</f>
        <v>0</v>
      </c>
      <c r="AJ284" s="2">
        <f>ROUND(SUMIF(AA263:AA282,"=65175792",W263:W282),2)</f>
        <v>0</v>
      </c>
      <c r="AK284" s="2">
        <f>ROUND(SUMIF(AA263:AA282,"=65175792",X263:X282),2)</f>
        <v>417493.11</v>
      </c>
      <c r="AL284" s="2">
        <f>ROUND(SUMIF(AA263:AA282,"=65175792",Y263:Y282),2)</f>
        <v>203104.75</v>
      </c>
      <c r="AM284" s="2"/>
      <c r="AN284" s="2"/>
      <c r="AO284" s="2">
        <f t="shared" ref="AO284:BD284" si="155">ROUND(BX284,2)</f>
        <v>0</v>
      </c>
      <c r="AP284" s="2">
        <f t="shared" si="155"/>
        <v>0</v>
      </c>
      <c r="AQ284" s="2">
        <f t="shared" si="155"/>
        <v>0</v>
      </c>
      <c r="AR284" s="2">
        <f t="shared" si="155"/>
        <v>1184777.7</v>
      </c>
      <c r="AS284" s="2">
        <f t="shared" si="155"/>
        <v>0</v>
      </c>
      <c r="AT284" s="2">
        <f t="shared" si="155"/>
        <v>0</v>
      </c>
      <c r="AU284" s="2">
        <f t="shared" si="155"/>
        <v>1184777.7</v>
      </c>
      <c r="AV284" s="2">
        <f t="shared" si="155"/>
        <v>0</v>
      </c>
      <c r="AW284" s="2">
        <f t="shared" si="155"/>
        <v>0</v>
      </c>
      <c r="AX284" s="2">
        <f t="shared" si="155"/>
        <v>0</v>
      </c>
      <c r="AY284" s="2">
        <f t="shared" si="155"/>
        <v>0</v>
      </c>
      <c r="AZ284" s="2">
        <f t="shared" si="155"/>
        <v>0</v>
      </c>
      <c r="BA284" s="2">
        <f t="shared" si="155"/>
        <v>0</v>
      </c>
      <c r="BB284" s="2">
        <f t="shared" si="155"/>
        <v>0</v>
      </c>
      <c r="BC284" s="2">
        <f t="shared" si="155"/>
        <v>0</v>
      </c>
      <c r="BD284" s="2">
        <f t="shared" si="155"/>
        <v>0</v>
      </c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>
        <f>ROUND(SUMIF(AA263:AA282,"=65175792",FQ263:FQ282),2)</f>
        <v>0</v>
      </c>
      <c r="BY284" s="2">
        <f>ROUND(SUMIF(AA263:AA282,"=65175792",FR263:FR282),2)</f>
        <v>0</v>
      </c>
      <c r="BZ284" s="2">
        <f>ROUND(SUMIF(AA263:AA282,"=65175792",GL263:GL282),2)</f>
        <v>0</v>
      </c>
      <c r="CA284" s="2">
        <f>ROUND(SUMIF(AA263:AA282,"=65175792",GM263:GM282),2)</f>
        <v>1184777.7</v>
      </c>
      <c r="CB284" s="2">
        <f>ROUND(SUMIF(AA263:AA282,"=65175792",GN263:GN282),2)</f>
        <v>0</v>
      </c>
      <c r="CC284" s="2">
        <f>ROUND(SUMIF(AA263:AA282,"=65175792",GO263:GO282),2)</f>
        <v>0</v>
      </c>
      <c r="CD284" s="2">
        <f>ROUND(SUMIF(AA263:AA282,"=65175792",GP263:GP282),2)</f>
        <v>1184777.7</v>
      </c>
      <c r="CE284" s="2">
        <f>AC284-BX284</f>
        <v>0</v>
      </c>
      <c r="CF284" s="2">
        <f>AC284-BY284</f>
        <v>0</v>
      </c>
      <c r="CG284" s="2">
        <f>BX284-BZ284</f>
        <v>0</v>
      </c>
      <c r="CH284" s="2">
        <f>AC284-BX284-BY284+BZ284</f>
        <v>0</v>
      </c>
      <c r="CI284" s="2">
        <f>BY284-BZ284</f>
        <v>0</v>
      </c>
      <c r="CJ284" s="2">
        <f>ROUND(SUMIF(AA263:AA282,"=65175792",GX263:GX282),2)</f>
        <v>0</v>
      </c>
      <c r="CK284" s="2">
        <f>ROUND(SUMIF(AA263:AA282,"=65175792",GY263:GY282),2)</f>
        <v>0</v>
      </c>
      <c r="CL284" s="2">
        <f>ROUND(SUMIF(AA263:AA282,"=65175792",GZ263:GZ282),2)</f>
        <v>0</v>
      </c>
      <c r="CM284" s="2">
        <f>ROUND(SUMIF(AA263:AA282,"=65175792",HD263:HD282),2)</f>
        <v>0</v>
      </c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3"/>
      <c r="DH284" s="3"/>
      <c r="DI284" s="3"/>
      <c r="DJ284" s="3"/>
      <c r="DK284" s="3"/>
      <c r="DL284" s="3"/>
      <c r="DM284" s="3"/>
      <c r="DN284" s="3"/>
      <c r="DO284" s="3"/>
      <c r="DP284" s="3"/>
      <c r="DQ284" s="3"/>
      <c r="DR284" s="3"/>
      <c r="DS284" s="3"/>
      <c r="DT284" s="3"/>
      <c r="DU284" s="3"/>
      <c r="DV284" s="3"/>
      <c r="DW284" s="3"/>
      <c r="DX284" s="3"/>
      <c r="DY284" s="3"/>
      <c r="DZ284" s="3"/>
      <c r="EA284" s="3"/>
      <c r="EB284" s="3"/>
      <c r="EC284" s="3"/>
      <c r="ED284" s="3"/>
      <c r="EE284" s="3"/>
      <c r="EF284" s="3"/>
      <c r="EG284" s="3"/>
      <c r="EH284" s="3"/>
      <c r="EI284" s="3"/>
      <c r="EJ284" s="3"/>
      <c r="EK284" s="3"/>
      <c r="EL284" s="3"/>
      <c r="EM284" s="3"/>
      <c r="EN284" s="3"/>
      <c r="EO284" s="3"/>
      <c r="EP284" s="3"/>
      <c r="EQ284" s="3"/>
      <c r="ER284" s="3"/>
      <c r="ES284" s="3"/>
      <c r="ET284" s="3"/>
      <c r="EU284" s="3"/>
      <c r="EV284" s="3"/>
      <c r="EW284" s="3"/>
      <c r="EX284" s="3"/>
      <c r="EY284" s="3"/>
      <c r="EZ284" s="3"/>
      <c r="FA284" s="3"/>
      <c r="FB284" s="3"/>
      <c r="FC284" s="3"/>
      <c r="FD284" s="3"/>
      <c r="FE284" s="3"/>
      <c r="FF284" s="3"/>
      <c r="FG284" s="3"/>
      <c r="FH284" s="3"/>
      <c r="FI284" s="3"/>
      <c r="FJ284" s="3"/>
      <c r="FK284" s="3"/>
      <c r="FL284" s="3"/>
      <c r="FM284" s="3"/>
      <c r="FN284" s="3"/>
      <c r="FO284" s="3"/>
      <c r="FP284" s="3"/>
      <c r="FQ284" s="3"/>
      <c r="FR284" s="3"/>
      <c r="FS284" s="3"/>
      <c r="FT284" s="3"/>
      <c r="FU284" s="3"/>
      <c r="FV284" s="3"/>
      <c r="FW284" s="3"/>
      <c r="FX284" s="3"/>
      <c r="FY284" s="3"/>
      <c r="FZ284" s="3"/>
      <c r="GA284" s="3"/>
      <c r="GB284" s="3"/>
      <c r="GC284" s="3"/>
      <c r="GD284" s="3"/>
      <c r="GE284" s="3"/>
      <c r="GF284" s="3"/>
      <c r="GG284" s="3"/>
      <c r="GH284" s="3"/>
      <c r="GI284" s="3"/>
      <c r="GJ284" s="3"/>
      <c r="GK284" s="3"/>
      <c r="GL284" s="3"/>
      <c r="GM284" s="3"/>
      <c r="GN284" s="3"/>
      <c r="GO284" s="3"/>
      <c r="GP284" s="3"/>
      <c r="GQ284" s="3"/>
      <c r="GR284" s="3"/>
      <c r="GS284" s="3"/>
      <c r="GT284" s="3"/>
      <c r="GU284" s="3"/>
      <c r="GV284" s="3"/>
      <c r="GW284" s="3"/>
      <c r="GX284" s="3">
        <v>0</v>
      </c>
    </row>
    <row r="286" spans="1:245" x14ac:dyDescent="0.2">
      <c r="A286" s="4">
        <v>50</v>
      </c>
      <c r="B286" s="4">
        <v>0</v>
      </c>
      <c r="C286" s="4">
        <v>0</v>
      </c>
      <c r="D286" s="4">
        <v>1</v>
      </c>
      <c r="E286" s="4">
        <v>201</v>
      </c>
      <c r="F286" s="4">
        <f>ROUND(Source!O284,O286)</f>
        <v>564179.84</v>
      </c>
      <c r="G286" s="4" t="s">
        <v>17</v>
      </c>
      <c r="H286" s="4" t="s">
        <v>18</v>
      </c>
      <c r="I286" s="4"/>
      <c r="J286" s="4"/>
      <c r="K286" s="4">
        <v>201</v>
      </c>
      <c r="L286" s="4">
        <v>1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487625.67</v>
      </c>
      <c r="X286" s="4">
        <v>1</v>
      </c>
      <c r="Y286" s="4">
        <v>487625.67</v>
      </c>
      <c r="Z286" s="4"/>
      <c r="AA286" s="4"/>
      <c r="AB286" s="4"/>
    </row>
    <row r="287" spans="1:245" x14ac:dyDescent="0.2">
      <c r="A287" s="4">
        <v>50</v>
      </c>
      <c r="B287" s="4">
        <v>0</v>
      </c>
      <c r="C287" s="4">
        <v>0</v>
      </c>
      <c r="D287" s="4">
        <v>1</v>
      </c>
      <c r="E287" s="4">
        <v>202</v>
      </c>
      <c r="F287" s="4">
        <f>ROUND(Source!P284,O287)</f>
        <v>0</v>
      </c>
      <c r="G287" s="4" t="s">
        <v>19</v>
      </c>
      <c r="H287" s="4" t="s">
        <v>20</v>
      </c>
      <c r="I287" s="4"/>
      <c r="J287" s="4"/>
      <c r="K287" s="4">
        <v>202</v>
      </c>
      <c r="L287" s="4">
        <v>2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45" x14ac:dyDescent="0.2">
      <c r="A288" s="4">
        <v>50</v>
      </c>
      <c r="B288" s="4">
        <v>0</v>
      </c>
      <c r="C288" s="4">
        <v>0</v>
      </c>
      <c r="D288" s="4">
        <v>1</v>
      </c>
      <c r="E288" s="4">
        <v>222</v>
      </c>
      <c r="F288" s="4">
        <f>ROUND(Source!AO284,O288)</f>
        <v>0</v>
      </c>
      <c r="G288" s="4" t="s">
        <v>21</v>
      </c>
      <c r="H288" s="4" t="s">
        <v>22</v>
      </c>
      <c r="I288" s="4"/>
      <c r="J288" s="4"/>
      <c r="K288" s="4">
        <v>222</v>
      </c>
      <c r="L288" s="4">
        <v>3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225</v>
      </c>
      <c r="F289" s="4">
        <f>ROUND(Source!AV284,O289)</f>
        <v>0</v>
      </c>
      <c r="G289" s="4" t="s">
        <v>23</v>
      </c>
      <c r="H289" s="4" t="s">
        <v>24</v>
      </c>
      <c r="I289" s="4"/>
      <c r="J289" s="4"/>
      <c r="K289" s="4">
        <v>225</v>
      </c>
      <c r="L289" s="4">
        <v>4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226</v>
      </c>
      <c r="F290" s="4">
        <f>ROUND(Source!AW284,O290)</f>
        <v>0</v>
      </c>
      <c r="G290" s="4" t="s">
        <v>25</v>
      </c>
      <c r="H290" s="4" t="s">
        <v>26</v>
      </c>
      <c r="I290" s="4"/>
      <c r="J290" s="4"/>
      <c r="K290" s="4">
        <v>226</v>
      </c>
      <c r="L290" s="4">
        <v>5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227</v>
      </c>
      <c r="F291" s="4">
        <f>ROUND(Source!AX284,O291)</f>
        <v>0</v>
      </c>
      <c r="G291" s="4" t="s">
        <v>27</v>
      </c>
      <c r="H291" s="4" t="s">
        <v>28</v>
      </c>
      <c r="I291" s="4"/>
      <c r="J291" s="4"/>
      <c r="K291" s="4">
        <v>227</v>
      </c>
      <c r="L291" s="4">
        <v>6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228</v>
      </c>
      <c r="F292" s="4">
        <f>ROUND(Source!AY284,O292)</f>
        <v>0</v>
      </c>
      <c r="G292" s="4" t="s">
        <v>29</v>
      </c>
      <c r="H292" s="4" t="s">
        <v>30</v>
      </c>
      <c r="I292" s="4"/>
      <c r="J292" s="4"/>
      <c r="K292" s="4">
        <v>228</v>
      </c>
      <c r="L292" s="4">
        <v>7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216</v>
      </c>
      <c r="F293" s="4">
        <f>ROUND(Source!AP284,O293)</f>
        <v>0</v>
      </c>
      <c r="G293" s="4" t="s">
        <v>31</v>
      </c>
      <c r="H293" s="4" t="s">
        <v>32</v>
      </c>
      <c r="I293" s="4"/>
      <c r="J293" s="4"/>
      <c r="K293" s="4">
        <v>216</v>
      </c>
      <c r="L293" s="4">
        <v>8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223</v>
      </c>
      <c r="F294" s="4">
        <f>ROUND(Source!AQ284,O294)</f>
        <v>0</v>
      </c>
      <c r="G294" s="4" t="s">
        <v>33</v>
      </c>
      <c r="H294" s="4" t="s">
        <v>34</v>
      </c>
      <c r="I294" s="4"/>
      <c r="J294" s="4"/>
      <c r="K294" s="4">
        <v>223</v>
      </c>
      <c r="L294" s="4">
        <v>9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229</v>
      </c>
      <c r="F295" s="4">
        <f>ROUND(Source!AZ284,O295)</f>
        <v>0</v>
      </c>
      <c r="G295" s="4" t="s">
        <v>35</v>
      </c>
      <c r="H295" s="4" t="s">
        <v>36</v>
      </c>
      <c r="I295" s="4"/>
      <c r="J295" s="4"/>
      <c r="K295" s="4">
        <v>229</v>
      </c>
      <c r="L295" s="4">
        <v>10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203</v>
      </c>
      <c r="F296" s="4">
        <f>ROUND(Source!Q284,O296)</f>
        <v>0</v>
      </c>
      <c r="G296" s="4" t="s">
        <v>37</v>
      </c>
      <c r="H296" s="4" t="s">
        <v>38</v>
      </c>
      <c r="I296" s="4"/>
      <c r="J296" s="4"/>
      <c r="K296" s="4">
        <v>203</v>
      </c>
      <c r="L296" s="4">
        <v>11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231</v>
      </c>
      <c r="F297" s="4">
        <f>ROUND(Source!BB284,O297)</f>
        <v>0</v>
      </c>
      <c r="G297" s="4" t="s">
        <v>39</v>
      </c>
      <c r="H297" s="4" t="s">
        <v>40</v>
      </c>
      <c r="I297" s="4"/>
      <c r="J297" s="4"/>
      <c r="K297" s="4">
        <v>231</v>
      </c>
      <c r="L297" s="4">
        <v>12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204</v>
      </c>
      <c r="F298" s="4">
        <f>ROUND(Source!R284,O298)</f>
        <v>0</v>
      </c>
      <c r="G298" s="4" t="s">
        <v>41</v>
      </c>
      <c r="H298" s="4" t="s">
        <v>42</v>
      </c>
      <c r="I298" s="4"/>
      <c r="J298" s="4"/>
      <c r="K298" s="4">
        <v>204</v>
      </c>
      <c r="L298" s="4">
        <v>13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205</v>
      </c>
      <c r="F299" s="4">
        <f>ROUND(Source!S284,O299)</f>
        <v>564179.84</v>
      </c>
      <c r="G299" s="4" t="s">
        <v>43</v>
      </c>
      <c r="H299" s="4" t="s">
        <v>44</v>
      </c>
      <c r="I299" s="4"/>
      <c r="J299" s="4"/>
      <c r="K299" s="4">
        <v>205</v>
      </c>
      <c r="L299" s="4">
        <v>14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487625.67</v>
      </c>
      <c r="X299" s="4">
        <v>1</v>
      </c>
      <c r="Y299" s="4">
        <v>487625.67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232</v>
      </c>
      <c r="F300" s="4">
        <f>ROUND(Source!BC284,O300)</f>
        <v>0</v>
      </c>
      <c r="G300" s="4" t="s">
        <v>45</v>
      </c>
      <c r="H300" s="4" t="s">
        <v>46</v>
      </c>
      <c r="I300" s="4"/>
      <c r="J300" s="4"/>
      <c r="K300" s="4">
        <v>232</v>
      </c>
      <c r="L300" s="4">
        <v>15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214</v>
      </c>
      <c r="F301" s="4">
        <f>ROUND(Source!AS284,O301)</f>
        <v>0</v>
      </c>
      <c r="G301" s="4" t="s">
        <v>47</v>
      </c>
      <c r="H301" s="4" t="s">
        <v>48</v>
      </c>
      <c r="I301" s="4"/>
      <c r="J301" s="4"/>
      <c r="K301" s="4">
        <v>214</v>
      </c>
      <c r="L301" s="4">
        <v>16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215</v>
      </c>
      <c r="F302" s="4">
        <f>ROUND(Source!AT284,O302)</f>
        <v>0</v>
      </c>
      <c r="G302" s="4" t="s">
        <v>49</v>
      </c>
      <c r="H302" s="4" t="s">
        <v>50</v>
      </c>
      <c r="I302" s="4"/>
      <c r="J302" s="4"/>
      <c r="K302" s="4">
        <v>215</v>
      </c>
      <c r="L302" s="4">
        <v>17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217</v>
      </c>
      <c r="F303" s="4">
        <f>ROUND(Source!AU284,O303)</f>
        <v>1184777.7</v>
      </c>
      <c r="G303" s="4" t="s">
        <v>51</v>
      </c>
      <c r="H303" s="4" t="s">
        <v>52</v>
      </c>
      <c r="I303" s="4"/>
      <c r="J303" s="4"/>
      <c r="K303" s="4">
        <v>217</v>
      </c>
      <c r="L303" s="4">
        <v>18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1024013.94</v>
      </c>
      <c r="X303" s="4">
        <v>1</v>
      </c>
      <c r="Y303" s="4">
        <v>1024013.94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230</v>
      </c>
      <c r="F304" s="4">
        <f>ROUND(Source!BA284,O304)</f>
        <v>0</v>
      </c>
      <c r="G304" s="4" t="s">
        <v>53</v>
      </c>
      <c r="H304" s="4" t="s">
        <v>54</v>
      </c>
      <c r="I304" s="4"/>
      <c r="J304" s="4"/>
      <c r="K304" s="4">
        <v>230</v>
      </c>
      <c r="L304" s="4">
        <v>19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06" x14ac:dyDescent="0.2">
      <c r="A305" s="4">
        <v>50</v>
      </c>
      <c r="B305" s="4">
        <v>0</v>
      </c>
      <c r="C305" s="4">
        <v>0</v>
      </c>
      <c r="D305" s="4">
        <v>1</v>
      </c>
      <c r="E305" s="4">
        <v>206</v>
      </c>
      <c r="F305" s="4">
        <f>ROUND(Source!T284,O305)</f>
        <v>0</v>
      </c>
      <c r="G305" s="4" t="s">
        <v>55</v>
      </c>
      <c r="H305" s="4" t="s">
        <v>56</v>
      </c>
      <c r="I305" s="4"/>
      <c r="J305" s="4"/>
      <c r="K305" s="4">
        <v>206</v>
      </c>
      <c r="L305" s="4">
        <v>20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06" x14ac:dyDescent="0.2">
      <c r="A306" s="4">
        <v>50</v>
      </c>
      <c r="B306" s="4">
        <v>0</v>
      </c>
      <c r="C306" s="4">
        <v>0</v>
      </c>
      <c r="D306" s="4">
        <v>1</v>
      </c>
      <c r="E306" s="4">
        <v>207</v>
      </c>
      <c r="F306" s="4">
        <f>ROUND(Source!U284,O306)</f>
        <v>886.02639999999997</v>
      </c>
      <c r="G306" s="4" t="s">
        <v>57</v>
      </c>
      <c r="H306" s="4" t="s">
        <v>58</v>
      </c>
      <c r="I306" s="4"/>
      <c r="J306" s="4"/>
      <c r="K306" s="4">
        <v>207</v>
      </c>
      <c r="L306" s="4">
        <v>21</v>
      </c>
      <c r="M306" s="4">
        <v>3</v>
      </c>
      <c r="N306" s="4" t="s">
        <v>3</v>
      </c>
      <c r="O306" s="4">
        <v>7</v>
      </c>
      <c r="P306" s="4"/>
      <c r="Q306" s="4"/>
      <c r="R306" s="4"/>
      <c r="S306" s="4"/>
      <c r="T306" s="4"/>
      <c r="U306" s="4"/>
      <c r="V306" s="4"/>
      <c r="W306" s="4">
        <v>766.14639999999997</v>
      </c>
      <c r="X306" s="4">
        <v>1</v>
      </c>
      <c r="Y306" s="4">
        <v>766.14639999999997</v>
      </c>
      <c r="Z306" s="4"/>
      <c r="AA306" s="4"/>
      <c r="AB306" s="4"/>
    </row>
    <row r="307" spans="1:206" x14ac:dyDescent="0.2">
      <c r="A307" s="4">
        <v>50</v>
      </c>
      <c r="B307" s="4">
        <v>0</v>
      </c>
      <c r="C307" s="4">
        <v>0</v>
      </c>
      <c r="D307" s="4">
        <v>1</v>
      </c>
      <c r="E307" s="4">
        <v>208</v>
      </c>
      <c r="F307" s="4">
        <f>ROUND(Source!V284,O307)</f>
        <v>0</v>
      </c>
      <c r="G307" s="4" t="s">
        <v>59</v>
      </c>
      <c r="H307" s="4" t="s">
        <v>60</v>
      </c>
      <c r="I307" s="4"/>
      <c r="J307" s="4"/>
      <c r="K307" s="4">
        <v>208</v>
      </c>
      <c r="L307" s="4">
        <v>22</v>
      </c>
      <c r="M307" s="4">
        <v>3</v>
      </c>
      <c r="N307" s="4" t="s">
        <v>3</v>
      </c>
      <c r="O307" s="4">
        <v>7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06" x14ac:dyDescent="0.2">
      <c r="A308" s="4">
        <v>50</v>
      </c>
      <c r="B308" s="4">
        <v>0</v>
      </c>
      <c r="C308" s="4">
        <v>0</v>
      </c>
      <c r="D308" s="4">
        <v>1</v>
      </c>
      <c r="E308" s="4">
        <v>209</v>
      </c>
      <c r="F308" s="4">
        <f>ROUND(Source!W284,O308)</f>
        <v>0</v>
      </c>
      <c r="G308" s="4" t="s">
        <v>61</v>
      </c>
      <c r="H308" s="4" t="s">
        <v>62</v>
      </c>
      <c r="I308" s="4"/>
      <c r="J308" s="4"/>
      <c r="K308" s="4">
        <v>209</v>
      </c>
      <c r="L308" s="4">
        <v>23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06" x14ac:dyDescent="0.2">
      <c r="A309" s="4">
        <v>50</v>
      </c>
      <c r="B309" s="4">
        <v>0</v>
      </c>
      <c r="C309" s="4">
        <v>0</v>
      </c>
      <c r="D309" s="4">
        <v>1</v>
      </c>
      <c r="E309" s="4">
        <v>233</v>
      </c>
      <c r="F309" s="4">
        <f>ROUND(Source!BD284,O309)</f>
        <v>0</v>
      </c>
      <c r="G309" s="4" t="s">
        <v>63</v>
      </c>
      <c r="H309" s="4" t="s">
        <v>64</v>
      </c>
      <c r="I309" s="4"/>
      <c r="J309" s="4"/>
      <c r="K309" s="4">
        <v>233</v>
      </c>
      <c r="L309" s="4">
        <v>24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0</v>
      </c>
      <c r="X309" s="4">
        <v>1</v>
      </c>
      <c r="Y309" s="4">
        <v>0</v>
      </c>
      <c r="Z309" s="4"/>
      <c r="AA309" s="4"/>
      <c r="AB309" s="4"/>
    </row>
    <row r="310" spans="1:206" x14ac:dyDescent="0.2">
      <c r="A310" s="4">
        <v>50</v>
      </c>
      <c r="B310" s="4">
        <v>0</v>
      </c>
      <c r="C310" s="4">
        <v>0</v>
      </c>
      <c r="D310" s="4">
        <v>1</v>
      </c>
      <c r="E310" s="4">
        <v>210</v>
      </c>
      <c r="F310" s="4">
        <f>ROUND(Source!X284,O310)</f>
        <v>417493.11</v>
      </c>
      <c r="G310" s="4" t="s">
        <v>65</v>
      </c>
      <c r="H310" s="4" t="s">
        <v>66</v>
      </c>
      <c r="I310" s="4"/>
      <c r="J310" s="4"/>
      <c r="K310" s="4">
        <v>210</v>
      </c>
      <c r="L310" s="4">
        <v>25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360843.02</v>
      </c>
      <c r="X310" s="4">
        <v>1</v>
      </c>
      <c r="Y310" s="4">
        <v>360843.02</v>
      </c>
      <c r="Z310" s="4"/>
      <c r="AA310" s="4"/>
      <c r="AB310" s="4"/>
    </row>
    <row r="311" spans="1:206" x14ac:dyDescent="0.2">
      <c r="A311" s="4">
        <v>50</v>
      </c>
      <c r="B311" s="4">
        <v>0</v>
      </c>
      <c r="C311" s="4">
        <v>0</v>
      </c>
      <c r="D311" s="4">
        <v>1</v>
      </c>
      <c r="E311" s="4">
        <v>211</v>
      </c>
      <c r="F311" s="4">
        <f>ROUND(Source!Y284,O311)</f>
        <v>203104.75</v>
      </c>
      <c r="G311" s="4" t="s">
        <v>67</v>
      </c>
      <c r="H311" s="4" t="s">
        <v>68</v>
      </c>
      <c r="I311" s="4"/>
      <c r="J311" s="4"/>
      <c r="K311" s="4">
        <v>211</v>
      </c>
      <c r="L311" s="4">
        <v>26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175545.25</v>
      </c>
      <c r="X311" s="4">
        <v>1</v>
      </c>
      <c r="Y311" s="4">
        <v>175545.25</v>
      </c>
      <c r="Z311" s="4"/>
      <c r="AA311" s="4"/>
      <c r="AB311" s="4"/>
    </row>
    <row r="312" spans="1:206" x14ac:dyDescent="0.2">
      <c r="A312" s="4">
        <v>50</v>
      </c>
      <c r="B312" s="4">
        <v>0</v>
      </c>
      <c r="C312" s="4">
        <v>0</v>
      </c>
      <c r="D312" s="4">
        <v>1</v>
      </c>
      <c r="E312" s="4">
        <v>224</v>
      </c>
      <c r="F312" s="4">
        <f>ROUND(Source!AR284,O312)</f>
        <v>1184777.7</v>
      </c>
      <c r="G312" s="4" t="s">
        <v>69</v>
      </c>
      <c r="H312" s="4" t="s">
        <v>70</v>
      </c>
      <c r="I312" s="4"/>
      <c r="J312" s="4"/>
      <c r="K312" s="4">
        <v>224</v>
      </c>
      <c r="L312" s="4">
        <v>27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1024013.94</v>
      </c>
      <c r="X312" s="4">
        <v>1</v>
      </c>
      <c r="Y312" s="4">
        <v>1024013.94</v>
      </c>
      <c r="Z312" s="4"/>
      <c r="AA312" s="4"/>
      <c r="AB312" s="4"/>
    </row>
    <row r="314" spans="1:206" x14ac:dyDescent="0.2">
      <c r="A314" s="2">
        <v>51</v>
      </c>
      <c r="B314" s="2">
        <f>B54</f>
        <v>1</v>
      </c>
      <c r="C314" s="2">
        <f>A54</f>
        <v>3</v>
      </c>
      <c r="D314" s="2">
        <f>ROW(A54)</f>
        <v>54</v>
      </c>
      <c r="E314" s="2"/>
      <c r="F314" s="2" t="str">
        <f>IF(F54&lt;&gt;"",F54,"")</f>
        <v>Новая локальная смета</v>
      </c>
      <c r="G314" s="2" t="str">
        <f>IF(G54&lt;&gt;"",G54,"")</f>
        <v>Реконструция ЗТП-1а по адресу: г.Москва, поселение Щаповское, п.Курилово. (инв. № 43312581)</v>
      </c>
      <c r="H314" s="2">
        <v>0</v>
      </c>
      <c r="I314" s="2"/>
      <c r="J314" s="2"/>
      <c r="K314" s="2"/>
      <c r="L314" s="2"/>
      <c r="M314" s="2"/>
      <c r="N314" s="2"/>
      <c r="O314" s="2">
        <f t="shared" ref="O314:T314" si="156">ROUND(O66+O109+O152+O190+O229+O284+AB314,2)</f>
        <v>12907357.210000001</v>
      </c>
      <c r="P314" s="2">
        <f t="shared" si="156"/>
        <v>11821729.289999999</v>
      </c>
      <c r="Q314" s="2">
        <f t="shared" si="156"/>
        <v>167159.72</v>
      </c>
      <c r="R314" s="2">
        <f t="shared" si="156"/>
        <v>62900.959999999999</v>
      </c>
      <c r="S314" s="2">
        <f t="shared" si="156"/>
        <v>855567.24</v>
      </c>
      <c r="T314" s="2">
        <f t="shared" si="156"/>
        <v>0</v>
      </c>
      <c r="U314" s="2">
        <f>U66+U109+U152+U190+U229+U284+AH314</f>
        <v>1476.8639119999998</v>
      </c>
      <c r="V314" s="2">
        <f>V66+V109+V152+V190+V229+V284+AI314</f>
        <v>102.24321200000001</v>
      </c>
      <c r="W314" s="2">
        <f>ROUND(W66+W109+W152+W190+W229+W284+AJ314,2)</f>
        <v>0</v>
      </c>
      <c r="X314" s="2">
        <f>ROUND(X66+X109+X152+X190+X229+X284+AK314,2)</f>
        <v>761020.21</v>
      </c>
      <c r="Y314" s="2">
        <f>ROUND(Y66+Y109+Y152+Y190+Y229+Y284+AL314,2)</f>
        <v>383791.8</v>
      </c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>
        <f t="shared" ref="AO314:BD314" si="157">ROUND(AO66+AO109+AO152+AO190+AO229+AO284+BX314,2)</f>
        <v>0</v>
      </c>
      <c r="AP314" s="2">
        <f t="shared" si="157"/>
        <v>0</v>
      </c>
      <c r="AQ314" s="2">
        <f t="shared" si="157"/>
        <v>0</v>
      </c>
      <c r="AR314" s="2">
        <f t="shared" si="157"/>
        <v>14052169.220000001</v>
      </c>
      <c r="AS314" s="2">
        <f t="shared" si="157"/>
        <v>11709086.289999999</v>
      </c>
      <c r="AT314" s="2">
        <f t="shared" si="157"/>
        <v>1158305.23</v>
      </c>
      <c r="AU314" s="2">
        <f t="shared" si="157"/>
        <v>1184777.7</v>
      </c>
      <c r="AV314" s="2">
        <f t="shared" si="157"/>
        <v>11821729.289999999</v>
      </c>
      <c r="AW314" s="2">
        <f t="shared" si="157"/>
        <v>11821729.289999999</v>
      </c>
      <c r="AX314" s="2">
        <f t="shared" si="157"/>
        <v>0</v>
      </c>
      <c r="AY314" s="2">
        <f t="shared" si="157"/>
        <v>11821729.289999999</v>
      </c>
      <c r="AZ314" s="2">
        <f t="shared" si="157"/>
        <v>0</v>
      </c>
      <c r="BA314" s="2">
        <f t="shared" si="157"/>
        <v>0</v>
      </c>
      <c r="BB314" s="2">
        <f t="shared" si="157"/>
        <v>0</v>
      </c>
      <c r="BC314" s="2">
        <f t="shared" si="157"/>
        <v>0</v>
      </c>
      <c r="BD314" s="2">
        <f t="shared" si="157"/>
        <v>0</v>
      </c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3"/>
      <c r="DH314" s="3"/>
      <c r="DI314" s="3"/>
      <c r="DJ314" s="3"/>
      <c r="DK314" s="3"/>
      <c r="DL314" s="3"/>
      <c r="DM314" s="3"/>
      <c r="DN314" s="3"/>
      <c r="DO314" s="3"/>
      <c r="DP314" s="3"/>
      <c r="DQ314" s="3"/>
      <c r="DR314" s="3"/>
      <c r="DS314" s="3"/>
      <c r="DT314" s="3"/>
      <c r="DU314" s="3"/>
      <c r="DV314" s="3"/>
      <c r="DW314" s="3"/>
      <c r="DX314" s="3"/>
      <c r="DY314" s="3"/>
      <c r="DZ314" s="3"/>
      <c r="EA314" s="3"/>
      <c r="EB314" s="3"/>
      <c r="EC314" s="3"/>
      <c r="ED314" s="3"/>
      <c r="EE314" s="3"/>
      <c r="EF314" s="3"/>
      <c r="EG314" s="3"/>
      <c r="EH314" s="3"/>
      <c r="EI314" s="3"/>
      <c r="EJ314" s="3"/>
      <c r="EK314" s="3"/>
      <c r="EL314" s="3"/>
      <c r="EM314" s="3"/>
      <c r="EN314" s="3"/>
      <c r="EO314" s="3"/>
      <c r="EP314" s="3"/>
      <c r="EQ314" s="3"/>
      <c r="ER314" s="3"/>
      <c r="ES314" s="3"/>
      <c r="ET314" s="3"/>
      <c r="EU314" s="3"/>
      <c r="EV314" s="3"/>
      <c r="EW314" s="3"/>
      <c r="EX314" s="3"/>
      <c r="EY314" s="3"/>
      <c r="EZ314" s="3"/>
      <c r="FA314" s="3"/>
      <c r="FB314" s="3"/>
      <c r="FC314" s="3"/>
      <c r="FD314" s="3"/>
      <c r="FE314" s="3"/>
      <c r="FF314" s="3"/>
      <c r="FG314" s="3"/>
      <c r="FH314" s="3"/>
      <c r="FI314" s="3"/>
      <c r="FJ314" s="3"/>
      <c r="FK314" s="3"/>
      <c r="FL314" s="3"/>
      <c r="FM314" s="3"/>
      <c r="FN314" s="3"/>
      <c r="FO314" s="3"/>
      <c r="FP314" s="3"/>
      <c r="FQ314" s="3"/>
      <c r="FR314" s="3"/>
      <c r="FS314" s="3"/>
      <c r="FT314" s="3"/>
      <c r="FU314" s="3"/>
      <c r="FV314" s="3"/>
      <c r="FW314" s="3"/>
      <c r="FX314" s="3"/>
      <c r="FY314" s="3"/>
      <c r="FZ314" s="3"/>
      <c r="GA314" s="3"/>
      <c r="GB314" s="3"/>
      <c r="GC314" s="3"/>
      <c r="GD314" s="3"/>
      <c r="GE314" s="3"/>
      <c r="GF314" s="3"/>
      <c r="GG314" s="3"/>
      <c r="GH314" s="3"/>
      <c r="GI314" s="3"/>
      <c r="GJ314" s="3"/>
      <c r="GK314" s="3"/>
      <c r="GL314" s="3"/>
      <c r="GM314" s="3"/>
      <c r="GN314" s="3"/>
      <c r="GO314" s="3"/>
      <c r="GP314" s="3"/>
      <c r="GQ314" s="3"/>
      <c r="GR314" s="3"/>
      <c r="GS314" s="3"/>
      <c r="GT314" s="3"/>
      <c r="GU314" s="3"/>
      <c r="GV314" s="3"/>
      <c r="GW314" s="3"/>
      <c r="GX314" s="3">
        <v>0</v>
      </c>
    </row>
    <row r="316" spans="1:206" x14ac:dyDescent="0.2">
      <c r="A316" s="4">
        <v>50</v>
      </c>
      <c r="B316" s="4">
        <v>0</v>
      </c>
      <c r="C316" s="4">
        <v>0</v>
      </c>
      <c r="D316" s="4">
        <v>1</v>
      </c>
      <c r="E316" s="4">
        <v>201</v>
      </c>
      <c r="F316" s="4">
        <f>ROUND(Source!O314,O316)</f>
        <v>12907357.210000001</v>
      </c>
      <c r="G316" s="4" t="s">
        <v>17</v>
      </c>
      <c r="H316" s="4" t="s">
        <v>18</v>
      </c>
      <c r="I316" s="4"/>
      <c r="J316" s="4"/>
      <c r="K316" s="4">
        <v>201</v>
      </c>
      <c r="L316" s="4">
        <v>1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11496198.969999999</v>
      </c>
      <c r="X316" s="4">
        <v>1</v>
      </c>
      <c r="Y316" s="4">
        <v>11496198.969999999</v>
      </c>
      <c r="Z316" s="4"/>
      <c r="AA316" s="4"/>
      <c r="AB316" s="4"/>
    </row>
    <row r="317" spans="1:206" x14ac:dyDescent="0.2">
      <c r="A317" s="4">
        <v>50</v>
      </c>
      <c r="B317" s="4">
        <v>0</v>
      </c>
      <c r="C317" s="4">
        <v>0</v>
      </c>
      <c r="D317" s="4">
        <v>1</v>
      </c>
      <c r="E317" s="4">
        <v>202</v>
      </c>
      <c r="F317" s="4">
        <f>ROUND(Source!P314,O317)</f>
        <v>11821729.289999999</v>
      </c>
      <c r="G317" s="4" t="s">
        <v>19</v>
      </c>
      <c r="H317" s="4" t="s">
        <v>20</v>
      </c>
      <c r="I317" s="4"/>
      <c r="J317" s="4"/>
      <c r="K317" s="4">
        <v>202</v>
      </c>
      <c r="L317" s="4">
        <v>2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10527217.17</v>
      </c>
      <c r="X317" s="4">
        <v>1</v>
      </c>
      <c r="Y317" s="4">
        <v>10527217.17</v>
      </c>
      <c r="Z317" s="4"/>
      <c r="AA317" s="4"/>
      <c r="AB317" s="4"/>
    </row>
    <row r="318" spans="1:206" x14ac:dyDescent="0.2">
      <c r="A318" s="4">
        <v>50</v>
      </c>
      <c r="B318" s="4">
        <v>0</v>
      </c>
      <c r="C318" s="4">
        <v>0</v>
      </c>
      <c r="D318" s="4">
        <v>1</v>
      </c>
      <c r="E318" s="4">
        <v>222</v>
      </c>
      <c r="F318" s="4">
        <f>ROUND(Source!AO314,O318)</f>
        <v>0</v>
      </c>
      <c r="G318" s="4" t="s">
        <v>21</v>
      </c>
      <c r="H318" s="4" t="s">
        <v>22</v>
      </c>
      <c r="I318" s="4"/>
      <c r="J318" s="4"/>
      <c r="K318" s="4">
        <v>222</v>
      </c>
      <c r="L318" s="4">
        <v>3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225</v>
      </c>
      <c r="F319" s="4">
        <f>ROUND(Source!AV314,O319)</f>
        <v>11821729.289999999</v>
      </c>
      <c r="G319" s="4" t="s">
        <v>23</v>
      </c>
      <c r="H319" s="4" t="s">
        <v>24</v>
      </c>
      <c r="I319" s="4"/>
      <c r="J319" s="4"/>
      <c r="K319" s="4">
        <v>225</v>
      </c>
      <c r="L319" s="4">
        <v>4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10527217.17</v>
      </c>
      <c r="X319" s="4">
        <v>1</v>
      </c>
      <c r="Y319" s="4">
        <v>10527217.17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226</v>
      </c>
      <c r="F320" s="4">
        <f>ROUND(Source!AW314,O320)</f>
        <v>11821729.289999999</v>
      </c>
      <c r="G320" s="4" t="s">
        <v>25</v>
      </c>
      <c r="H320" s="4" t="s">
        <v>26</v>
      </c>
      <c r="I320" s="4"/>
      <c r="J320" s="4"/>
      <c r="K320" s="4">
        <v>226</v>
      </c>
      <c r="L320" s="4">
        <v>5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10527217.17</v>
      </c>
      <c r="X320" s="4">
        <v>1</v>
      </c>
      <c r="Y320" s="4">
        <v>10527217.17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227</v>
      </c>
      <c r="F321" s="4">
        <f>ROUND(Source!AX314,O321)</f>
        <v>0</v>
      </c>
      <c r="G321" s="4" t="s">
        <v>27</v>
      </c>
      <c r="H321" s="4" t="s">
        <v>28</v>
      </c>
      <c r="I321" s="4"/>
      <c r="J321" s="4"/>
      <c r="K321" s="4">
        <v>227</v>
      </c>
      <c r="L321" s="4">
        <v>6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228</v>
      </c>
      <c r="F322" s="4">
        <f>ROUND(Source!AY314,O322)</f>
        <v>11821729.289999999</v>
      </c>
      <c r="G322" s="4" t="s">
        <v>29</v>
      </c>
      <c r="H322" s="4" t="s">
        <v>30</v>
      </c>
      <c r="I322" s="4"/>
      <c r="J322" s="4"/>
      <c r="K322" s="4">
        <v>228</v>
      </c>
      <c r="L322" s="4">
        <v>7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10527217.17</v>
      </c>
      <c r="X322" s="4">
        <v>1</v>
      </c>
      <c r="Y322" s="4">
        <v>10527217.17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216</v>
      </c>
      <c r="F323" s="4">
        <f>ROUND(Source!AP314,O323)</f>
        <v>0</v>
      </c>
      <c r="G323" s="4" t="s">
        <v>31</v>
      </c>
      <c r="H323" s="4" t="s">
        <v>32</v>
      </c>
      <c r="I323" s="4"/>
      <c r="J323" s="4"/>
      <c r="K323" s="4">
        <v>216</v>
      </c>
      <c r="L323" s="4">
        <v>8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223</v>
      </c>
      <c r="F324" s="4">
        <f>ROUND(Source!AQ314,O324)</f>
        <v>0</v>
      </c>
      <c r="G324" s="4" t="s">
        <v>33</v>
      </c>
      <c r="H324" s="4" t="s">
        <v>34</v>
      </c>
      <c r="I324" s="4"/>
      <c r="J324" s="4"/>
      <c r="K324" s="4">
        <v>223</v>
      </c>
      <c r="L324" s="4">
        <v>9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229</v>
      </c>
      <c r="F325" s="4">
        <f>ROUND(Source!AZ314,O325)</f>
        <v>0</v>
      </c>
      <c r="G325" s="4" t="s">
        <v>35</v>
      </c>
      <c r="H325" s="4" t="s">
        <v>36</v>
      </c>
      <c r="I325" s="4"/>
      <c r="J325" s="4"/>
      <c r="K325" s="4">
        <v>229</v>
      </c>
      <c r="L325" s="4">
        <v>10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203</v>
      </c>
      <c r="F326" s="4">
        <f>ROUND(Source!Q314,O326)</f>
        <v>167159.72</v>
      </c>
      <c r="G326" s="4" t="s">
        <v>37</v>
      </c>
      <c r="H326" s="4" t="s">
        <v>38</v>
      </c>
      <c r="I326" s="4"/>
      <c r="J326" s="4"/>
      <c r="K326" s="4">
        <v>203</v>
      </c>
      <c r="L326" s="4">
        <v>11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159238.9</v>
      </c>
      <c r="X326" s="4">
        <v>1</v>
      </c>
      <c r="Y326" s="4">
        <v>159238.9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231</v>
      </c>
      <c r="F327" s="4">
        <f>ROUND(Source!BB314,O327)</f>
        <v>0</v>
      </c>
      <c r="G327" s="4" t="s">
        <v>39</v>
      </c>
      <c r="H327" s="4" t="s">
        <v>40</v>
      </c>
      <c r="I327" s="4"/>
      <c r="J327" s="4"/>
      <c r="K327" s="4">
        <v>231</v>
      </c>
      <c r="L327" s="4">
        <v>12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204</v>
      </c>
      <c r="F328" s="4">
        <f>ROUND(Source!R314,O328)</f>
        <v>62900.959999999999</v>
      </c>
      <c r="G328" s="4" t="s">
        <v>41</v>
      </c>
      <c r="H328" s="4" t="s">
        <v>42</v>
      </c>
      <c r="I328" s="4"/>
      <c r="J328" s="4"/>
      <c r="K328" s="4">
        <v>204</v>
      </c>
      <c r="L328" s="4">
        <v>13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59369.78</v>
      </c>
      <c r="X328" s="4">
        <v>1</v>
      </c>
      <c r="Y328" s="4">
        <v>59369.78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205</v>
      </c>
      <c r="F329" s="4">
        <f>ROUND(Source!S314,O329)</f>
        <v>855567.24</v>
      </c>
      <c r="G329" s="4" t="s">
        <v>43</v>
      </c>
      <c r="H329" s="4" t="s">
        <v>44</v>
      </c>
      <c r="I329" s="4"/>
      <c r="J329" s="4"/>
      <c r="K329" s="4">
        <v>205</v>
      </c>
      <c r="L329" s="4">
        <v>14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750373.12</v>
      </c>
      <c r="X329" s="4">
        <v>1</v>
      </c>
      <c r="Y329" s="4">
        <v>750373.12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232</v>
      </c>
      <c r="F330" s="4">
        <f>ROUND(Source!BC314,O330)</f>
        <v>0</v>
      </c>
      <c r="G330" s="4" t="s">
        <v>45</v>
      </c>
      <c r="H330" s="4" t="s">
        <v>46</v>
      </c>
      <c r="I330" s="4"/>
      <c r="J330" s="4"/>
      <c r="K330" s="4">
        <v>232</v>
      </c>
      <c r="L330" s="4">
        <v>15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214</v>
      </c>
      <c r="F331" s="4">
        <f>ROUND(Source!AS314,O331)</f>
        <v>11709086.289999999</v>
      </c>
      <c r="G331" s="4" t="s">
        <v>47</v>
      </c>
      <c r="H331" s="4" t="s">
        <v>48</v>
      </c>
      <c r="I331" s="4"/>
      <c r="J331" s="4"/>
      <c r="K331" s="4">
        <v>214</v>
      </c>
      <c r="L331" s="4">
        <v>16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24217.78</v>
      </c>
      <c r="X331" s="4">
        <v>1</v>
      </c>
      <c r="Y331" s="4">
        <v>24217.78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215</v>
      </c>
      <c r="F332" s="4">
        <f>ROUND(Source!AT314,O332)</f>
        <v>1158305.23</v>
      </c>
      <c r="G332" s="4" t="s">
        <v>49</v>
      </c>
      <c r="H332" s="4" t="s">
        <v>50</v>
      </c>
      <c r="I332" s="4"/>
      <c r="J332" s="4"/>
      <c r="K332" s="4">
        <v>215</v>
      </c>
      <c r="L332" s="4">
        <v>17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1061221.23</v>
      </c>
      <c r="X332" s="4">
        <v>1</v>
      </c>
      <c r="Y332" s="4">
        <v>1061221.23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217</v>
      </c>
      <c r="F333" s="4">
        <f>ROUND(Source!AU314,O333)</f>
        <v>1184777.7</v>
      </c>
      <c r="G333" s="4" t="s">
        <v>51</v>
      </c>
      <c r="H333" s="4" t="s">
        <v>52</v>
      </c>
      <c r="I333" s="4"/>
      <c r="J333" s="4"/>
      <c r="K333" s="4">
        <v>217</v>
      </c>
      <c r="L333" s="4">
        <v>18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1024013.94</v>
      </c>
      <c r="X333" s="4">
        <v>1</v>
      </c>
      <c r="Y333" s="4">
        <v>1024013.94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230</v>
      </c>
      <c r="F334" s="4">
        <f>ROUND(Source!BA314,O334)</f>
        <v>0</v>
      </c>
      <c r="G334" s="4" t="s">
        <v>53</v>
      </c>
      <c r="H334" s="4" t="s">
        <v>54</v>
      </c>
      <c r="I334" s="4"/>
      <c r="J334" s="4"/>
      <c r="K334" s="4">
        <v>230</v>
      </c>
      <c r="L334" s="4">
        <v>19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206</v>
      </c>
      <c r="F335" s="4">
        <f>ROUND(Source!T314,O335)</f>
        <v>0</v>
      </c>
      <c r="G335" s="4" t="s">
        <v>55</v>
      </c>
      <c r="H335" s="4" t="s">
        <v>56</v>
      </c>
      <c r="I335" s="4"/>
      <c r="J335" s="4"/>
      <c r="K335" s="4">
        <v>206</v>
      </c>
      <c r="L335" s="4">
        <v>20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207</v>
      </c>
      <c r="F336" s="4">
        <f>ROUND(Source!U314,O336)</f>
        <v>1476.863912</v>
      </c>
      <c r="G336" s="4" t="s">
        <v>57</v>
      </c>
      <c r="H336" s="4" t="s">
        <v>58</v>
      </c>
      <c r="I336" s="4"/>
      <c r="J336" s="4"/>
      <c r="K336" s="4">
        <v>207</v>
      </c>
      <c r="L336" s="4">
        <v>21</v>
      </c>
      <c r="M336" s="4">
        <v>3</v>
      </c>
      <c r="N336" s="4" t="s">
        <v>3</v>
      </c>
      <c r="O336" s="4">
        <v>7</v>
      </c>
      <c r="P336" s="4"/>
      <c r="Q336" s="4"/>
      <c r="R336" s="4"/>
      <c r="S336" s="4"/>
      <c r="T336" s="4"/>
      <c r="U336" s="4"/>
      <c r="V336" s="4"/>
      <c r="W336" s="4">
        <v>1299.239912</v>
      </c>
      <c r="X336" s="4">
        <v>1</v>
      </c>
      <c r="Y336" s="4">
        <v>1299.239912</v>
      </c>
      <c r="Z336" s="4"/>
      <c r="AA336" s="4"/>
      <c r="AB336" s="4"/>
    </row>
    <row r="337" spans="1:206" x14ac:dyDescent="0.2">
      <c r="A337" s="4">
        <v>50</v>
      </c>
      <c r="B337" s="4">
        <v>0</v>
      </c>
      <c r="C337" s="4">
        <v>0</v>
      </c>
      <c r="D337" s="4">
        <v>1</v>
      </c>
      <c r="E337" s="4">
        <v>208</v>
      </c>
      <c r="F337" s="4">
        <f>ROUND(Source!V314,O337)</f>
        <v>102.243212</v>
      </c>
      <c r="G337" s="4" t="s">
        <v>59</v>
      </c>
      <c r="H337" s="4" t="s">
        <v>60</v>
      </c>
      <c r="I337" s="4"/>
      <c r="J337" s="4"/>
      <c r="K337" s="4">
        <v>208</v>
      </c>
      <c r="L337" s="4">
        <v>22</v>
      </c>
      <c r="M337" s="4">
        <v>3</v>
      </c>
      <c r="N337" s="4" t="s">
        <v>3</v>
      </c>
      <c r="O337" s="4">
        <v>7</v>
      </c>
      <c r="P337" s="4"/>
      <c r="Q337" s="4"/>
      <c r="R337" s="4"/>
      <c r="S337" s="4"/>
      <c r="T337" s="4"/>
      <c r="U337" s="4"/>
      <c r="V337" s="4"/>
      <c r="W337" s="4">
        <v>96.079211999999998</v>
      </c>
      <c r="X337" s="4">
        <v>1</v>
      </c>
      <c r="Y337" s="4">
        <v>96.079211999999998</v>
      </c>
      <c r="Z337" s="4"/>
      <c r="AA337" s="4"/>
      <c r="AB337" s="4"/>
    </row>
    <row r="338" spans="1:206" x14ac:dyDescent="0.2">
      <c r="A338" s="4">
        <v>50</v>
      </c>
      <c r="B338" s="4">
        <v>0</v>
      </c>
      <c r="C338" s="4">
        <v>0</v>
      </c>
      <c r="D338" s="4">
        <v>1</v>
      </c>
      <c r="E338" s="4">
        <v>209</v>
      </c>
      <c r="F338" s="4">
        <f>ROUND(Source!W314,O338)</f>
        <v>0</v>
      </c>
      <c r="G338" s="4" t="s">
        <v>61</v>
      </c>
      <c r="H338" s="4" t="s">
        <v>62</v>
      </c>
      <c r="I338" s="4"/>
      <c r="J338" s="4"/>
      <c r="K338" s="4">
        <v>209</v>
      </c>
      <c r="L338" s="4">
        <v>23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06" x14ac:dyDescent="0.2">
      <c r="A339" s="4">
        <v>50</v>
      </c>
      <c r="B339" s="4">
        <v>0</v>
      </c>
      <c r="C339" s="4">
        <v>0</v>
      </c>
      <c r="D339" s="4">
        <v>1</v>
      </c>
      <c r="E339" s="4">
        <v>233</v>
      </c>
      <c r="F339" s="4">
        <f>ROUND(Source!BD314,O339)</f>
        <v>0</v>
      </c>
      <c r="G339" s="4" t="s">
        <v>63</v>
      </c>
      <c r="H339" s="4" t="s">
        <v>64</v>
      </c>
      <c r="I339" s="4"/>
      <c r="J339" s="4"/>
      <c r="K339" s="4">
        <v>233</v>
      </c>
      <c r="L339" s="4">
        <v>24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210</v>
      </c>
      <c r="F340" s="4">
        <f>ROUND(Source!X314,O340)</f>
        <v>761020.21</v>
      </c>
      <c r="G340" s="4" t="s">
        <v>65</v>
      </c>
      <c r="H340" s="4" t="s">
        <v>66</v>
      </c>
      <c r="I340" s="4"/>
      <c r="J340" s="4"/>
      <c r="K340" s="4">
        <v>210</v>
      </c>
      <c r="L340" s="4">
        <v>25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673164.12</v>
      </c>
      <c r="X340" s="4">
        <v>1</v>
      </c>
      <c r="Y340" s="4">
        <v>673164.12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211</v>
      </c>
      <c r="F341" s="4">
        <f>ROUND(Source!Y314,O341)</f>
        <v>383791.8</v>
      </c>
      <c r="G341" s="4" t="s">
        <v>67</v>
      </c>
      <c r="H341" s="4" t="s">
        <v>68</v>
      </c>
      <c r="I341" s="4"/>
      <c r="J341" s="4"/>
      <c r="K341" s="4">
        <v>211</v>
      </c>
      <c r="L341" s="4">
        <v>26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339825.04</v>
      </c>
      <c r="X341" s="4">
        <v>1</v>
      </c>
      <c r="Y341" s="4">
        <v>339825.04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224</v>
      </c>
      <c r="F342" s="4">
        <f>ROUND(Source!AR314,O342)</f>
        <v>14052169.220000001</v>
      </c>
      <c r="G342" s="4" t="s">
        <v>69</v>
      </c>
      <c r="H342" s="4" t="s">
        <v>70</v>
      </c>
      <c r="I342" s="4"/>
      <c r="J342" s="4"/>
      <c r="K342" s="4">
        <v>224</v>
      </c>
      <c r="L342" s="4">
        <v>27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12509188.129999997</v>
      </c>
      <c r="X342" s="4">
        <v>1</v>
      </c>
      <c r="Y342" s="4">
        <v>12509188.129999997</v>
      </c>
      <c r="Z342" s="4"/>
      <c r="AA342" s="4"/>
      <c r="AB342" s="4"/>
    </row>
    <row r="343" spans="1:206" x14ac:dyDescent="0.2">
      <c r="A343" s="4">
        <v>50</v>
      </c>
      <c r="B343" s="4">
        <v>1</v>
      </c>
      <c r="C343" s="4">
        <v>0</v>
      </c>
      <c r="D343" s="4">
        <v>2</v>
      </c>
      <c r="E343" s="4">
        <v>0</v>
      </c>
      <c r="F343" s="4">
        <f>ROUND(F94+F137+F180+F218+F257+F312,O343)</f>
        <v>14052169.220000001</v>
      </c>
      <c r="G343" s="4" t="s">
        <v>276</v>
      </c>
      <c r="H343" s="4" t="s">
        <v>277</v>
      </c>
      <c r="I343" s="4"/>
      <c r="J343" s="4"/>
      <c r="K343" s="4">
        <v>212</v>
      </c>
      <c r="L343" s="4">
        <v>28</v>
      </c>
      <c r="M343" s="4">
        <v>0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12509188.130000001</v>
      </c>
      <c r="X343" s="4">
        <v>1</v>
      </c>
      <c r="Y343" s="4">
        <v>12509188.130000001</v>
      </c>
      <c r="Z343" s="4"/>
      <c r="AA343" s="4"/>
      <c r="AB343" s="4"/>
    </row>
    <row r="344" spans="1:206" x14ac:dyDescent="0.2">
      <c r="A344" s="4">
        <v>50</v>
      </c>
      <c r="B344" s="4">
        <v>1</v>
      </c>
      <c r="C344" s="4">
        <v>0</v>
      </c>
      <c r="D344" s="4">
        <v>2</v>
      </c>
      <c r="E344" s="4">
        <v>0</v>
      </c>
      <c r="F344" s="4">
        <f>ROUND(0.2*F343,O344)</f>
        <v>2810433.84</v>
      </c>
      <c r="G344" s="4" t="s">
        <v>278</v>
      </c>
      <c r="H344" s="4" t="s">
        <v>279</v>
      </c>
      <c r="I344" s="4"/>
      <c r="J344" s="4"/>
      <c r="K344" s="4">
        <v>212</v>
      </c>
      <c r="L344" s="4">
        <v>29</v>
      </c>
      <c r="M344" s="4">
        <v>0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2501837.63</v>
      </c>
      <c r="X344" s="4">
        <v>1</v>
      </c>
      <c r="Y344" s="4">
        <v>2501837.63</v>
      </c>
      <c r="Z344" s="4"/>
      <c r="AA344" s="4"/>
      <c r="AB344" s="4"/>
    </row>
    <row r="345" spans="1:206" x14ac:dyDescent="0.2">
      <c r="A345" s="4">
        <v>50</v>
      </c>
      <c r="B345" s="4">
        <v>1</v>
      </c>
      <c r="C345" s="4">
        <v>0</v>
      </c>
      <c r="D345" s="4">
        <v>2</v>
      </c>
      <c r="E345" s="4">
        <v>0</v>
      </c>
      <c r="F345" s="4">
        <f>ROUND(F344+F343,O345)</f>
        <v>16862603.059999999</v>
      </c>
      <c r="G345" s="4" t="s">
        <v>280</v>
      </c>
      <c r="H345" s="4" t="s">
        <v>281</v>
      </c>
      <c r="I345" s="4"/>
      <c r="J345" s="4"/>
      <c r="K345" s="4">
        <v>212</v>
      </c>
      <c r="L345" s="4">
        <v>30</v>
      </c>
      <c r="M345" s="4">
        <v>0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15011025.76</v>
      </c>
      <c r="X345" s="4">
        <v>1</v>
      </c>
      <c r="Y345" s="4">
        <v>15011025.76</v>
      </c>
      <c r="Z345" s="4"/>
      <c r="AA345" s="4"/>
      <c r="AB345" s="4"/>
    </row>
    <row r="347" spans="1:206" x14ac:dyDescent="0.2">
      <c r="A347" s="2">
        <v>51</v>
      </c>
      <c r="B347" s="2">
        <f>B12</f>
        <v>406</v>
      </c>
      <c r="C347" s="2">
        <f>A12</f>
        <v>1</v>
      </c>
      <c r="D347" s="2">
        <f>ROW(A12)</f>
        <v>12</v>
      </c>
      <c r="E347" s="2"/>
      <c r="F347" s="2" t="str">
        <f>IF(F12&lt;&gt;"",F12,"")</f>
        <v>Новый объект</v>
      </c>
      <c r="G347" s="2" t="str">
        <f>IF(G12&lt;&gt;"",G12,"")</f>
        <v>ЗТП</v>
      </c>
      <c r="H347" s="2">
        <v>0</v>
      </c>
      <c r="I347" s="2"/>
      <c r="J347" s="2"/>
      <c r="K347" s="2"/>
      <c r="L347" s="2"/>
      <c r="M347" s="2"/>
      <c r="N347" s="2"/>
      <c r="O347" s="2">
        <f t="shared" ref="O347:T347" si="158">ROUND(O24+O314,2)</f>
        <v>12907357.210000001</v>
      </c>
      <c r="P347" s="2">
        <f t="shared" si="158"/>
        <v>11821729.289999999</v>
      </c>
      <c r="Q347" s="2">
        <f t="shared" si="158"/>
        <v>167159.72</v>
      </c>
      <c r="R347" s="2">
        <f t="shared" si="158"/>
        <v>62900.959999999999</v>
      </c>
      <c r="S347" s="2">
        <f t="shared" si="158"/>
        <v>855567.24</v>
      </c>
      <c r="T347" s="2">
        <f t="shared" si="158"/>
        <v>0</v>
      </c>
      <c r="U347" s="2">
        <f>U24+U314</f>
        <v>1476.8639119999998</v>
      </c>
      <c r="V347" s="2">
        <f>V24+V314</f>
        <v>102.24321200000001</v>
      </c>
      <c r="W347" s="2">
        <f>ROUND(W24+W314,2)</f>
        <v>0</v>
      </c>
      <c r="X347" s="2">
        <f>ROUND(X24+X314,2)</f>
        <v>761020.21</v>
      </c>
      <c r="Y347" s="2">
        <f>ROUND(Y24+Y314,2)</f>
        <v>383791.8</v>
      </c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>
        <f t="shared" ref="AO347:BD347" si="159">ROUND(AO24+AO314,2)</f>
        <v>0</v>
      </c>
      <c r="AP347" s="2">
        <f t="shared" si="159"/>
        <v>0</v>
      </c>
      <c r="AQ347" s="2">
        <f t="shared" si="159"/>
        <v>0</v>
      </c>
      <c r="AR347" s="2">
        <f t="shared" si="159"/>
        <v>14052169.220000001</v>
      </c>
      <c r="AS347" s="2">
        <f t="shared" si="159"/>
        <v>11709086.289999999</v>
      </c>
      <c r="AT347" s="2">
        <f t="shared" si="159"/>
        <v>1158305.23</v>
      </c>
      <c r="AU347" s="2">
        <f t="shared" si="159"/>
        <v>1184777.7</v>
      </c>
      <c r="AV347" s="2">
        <f t="shared" si="159"/>
        <v>11821729.289999999</v>
      </c>
      <c r="AW347" s="2">
        <f t="shared" si="159"/>
        <v>11821729.289999999</v>
      </c>
      <c r="AX347" s="2">
        <f t="shared" si="159"/>
        <v>0</v>
      </c>
      <c r="AY347" s="2">
        <f t="shared" si="159"/>
        <v>11821729.289999999</v>
      </c>
      <c r="AZ347" s="2">
        <f t="shared" si="159"/>
        <v>0</v>
      </c>
      <c r="BA347" s="2">
        <f t="shared" si="159"/>
        <v>0</v>
      </c>
      <c r="BB347" s="2">
        <f t="shared" si="159"/>
        <v>0</v>
      </c>
      <c r="BC347" s="2">
        <f t="shared" si="159"/>
        <v>0</v>
      </c>
      <c r="BD347" s="2">
        <f t="shared" si="159"/>
        <v>0</v>
      </c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3"/>
      <c r="DH347" s="3"/>
      <c r="DI347" s="3"/>
      <c r="DJ347" s="3"/>
      <c r="DK347" s="3"/>
      <c r="DL347" s="3"/>
      <c r="DM347" s="3"/>
      <c r="DN347" s="3"/>
      <c r="DO347" s="3"/>
      <c r="DP347" s="3"/>
      <c r="DQ347" s="3"/>
      <c r="DR347" s="3"/>
      <c r="DS347" s="3"/>
      <c r="DT347" s="3"/>
      <c r="DU347" s="3"/>
      <c r="DV347" s="3"/>
      <c r="DW347" s="3"/>
      <c r="DX347" s="3"/>
      <c r="DY347" s="3"/>
      <c r="DZ347" s="3"/>
      <c r="EA347" s="3"/>
      <c r="EB347" s="3"/>
      <c r="EC347" s="3"/>
      <c r="ED347" s="3"/>
      <c r="EE347" s="3"/>
      <c r="EF347" s="3"/>
      <c r="EG347" s="3"/>
      <c r="EH347" s="3"/>
      <c r="EI347" s="3"/>
      <c r="EJ347" s="3"/>
      <c r="EK347" s="3"/>
      <c r="EL347" s="3"/>
      <c r="EM347" s="3"/>
      <c r="EN347" s="3"/>
      <c r="EO347" s="3"/>
      <c r="EP347" s="3"/>
      <c r="EQ347" s="3"/>
      <c r="ER347" s="3"/>
      <c r="ES347" s="3"/>
      <c r="ET347" s="3"/>
      <c r="EU347" s="3"/>
      <c r="EV347" s="3"/>
      <c r="EW347" s="3"/>
      <c r="EX347" s="3"/>
      <c r="EY347" s="3"/>
      <c r="EZ347" s="3"/>
      <c r="FA347" s="3"/>
      <c r="FB347" s="3"/>
      <c r="FC347" s="3"/>
      <c r="FD347" s="3"/>
      <c r="FE347" s="3"/>
      <c r="FF347" s="3"/>
      <c r="FG347" s="3"/>
      <c r="FH347" s="3"/>
      <c r="FI347" s="3"/>
      <c r="FJ347" s="3"/>
      <c r="FK347" s="3"/>
      <c r="FL347" s="3"/>
      <c r="FM347" s="3"/>
      <c r="FN347" s="3"/>
      <c r="FO347" s="3"/>
      <c r="FP347" s="3"/>
      <c r="FQ347" s="3"/>
      <c r="FR347" s="3"/>
      <c r="FS347" s="3"/>
      <c r="FT347" s="3"/>
      <c r="FU347" s="3"/>
      <c r="FV347" s="3"/>
      <c r="FW347" s="3"/>
      <c r="FX347" s="3"/>
      <c r="FY347" s="3"/>
      <c r="FZ347" s="3"/>
      <c r="GA347" s="3"/>
      <c r="GB347" s="3"/>
      <c r="GC347" s="3"/>
      <c r="GD347" s="3"/>
      <c r="GE347" s="3"/>
      <c r="GF347" s="3"/>
      <c r="GG347" s="3"/>
      <c r="GH347" s="3"/>
      <c r="GI347" s="3"/>
      <c r="GJ347" s="3"/>
      <c r="GK347" s="3"/>
      <c r="GL347" s="3"/>
      <c r="GM347" s="3"/>
      <c r="GN347" s="3"/>
      <c r="GO347" s="3"/>
      <c r="GP347" s="3"/>
      <c r="GQ347" s="3"/>
      <c r="GR347" s="3"/>
      <c r="GS347" s="3"/>
      <c r="GT347" s="3"/>
      <c r="GU347" s="3"/>
      <c r="GV347" s="3"/>
      <c r="GW347" s="3"/>
      <c r="GX347" s="3">
        <v>0</v>
      </c>
    </row>
    <row r="349" spans="1:206" x14ac:dyDescent="0.2">
      <c r="A349" s="4">
        <v>50</v>
      </c>
      <c r="B349" s="4">
        <v>0</v>
      </c>
      <c r="C349" s="4">
        <v>0</v>
      </c>
      <c r="D349" s="4">
        <v>1</v>
      </c>
      <c r="E349" s="4">
        <v>201</v>
      </c>
      <c r="F349" s="4">
        <f>ROUND(Source!O347,O349)</f>
        <v>12907357.210000001</v>
      </c>
      <c r="G349" s="4" t="s">
        <v>17</v>
      </c>
      <c r="H349" s="4" t="s">
        <v>18</v>
      </c>
      <c r="I349" s="4"/>
      <c r="J349" s="4"/>
      <c r="K349" s="4">
        <v>201</v>
      </c>
      <c r="L349" s="4">
        <v>1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11496198.969999999</v>
      </c>
      <c r="X349" s="4">
        <v>1</v>
      </c>
      <c r="Y349" s="4">
        <v>11496198.969999999</v>
      </c>
      <c r="Z349" s="4"/>
      <c r="AA349" s="4"/>
      <c r="AB349" s="4"/>
    </row>
    <row r="350" spans="1:206" x14ac:dyDescent="0.2">
      <c r="A350" s="4">
        <v>50</v>
      </c>
      <c r="B350" s="4">
        <v>0</v>
      </c>
      <c r="C350" s="4">
        <v>0</v>
      </c>
      <c r="D350" s="4">
        <v>1</v>
      </c>
      <c r="E350" s="4">
        <v>202</v>
      </c>
      <c r="F350" s="4">
        <f>ROUND(Source!P347,O350)</f>
        <v>11821729.289999999</v>
      </c>
      <c r="G350" s="4" t="s">
        <v>19</v>
      </c>
      <c r="H350" s="4" t="s">
        <v>20</v>
      </c>
      <c r="I350" s="4"/>
      <c r="J350" s="4"/>
      <c r="K350" s="4">
        <v>202</v>
      </c>
      <c r="L350" s="4">
        <v>2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10527217.17</v>
      </c>
      <c r="X350" s="4">
        <v>1</v>
      </c>
      <c r="Y350" s="4">
        <v>10527217.17</v>
      </c>
      <c r="Z350" s="4"/>
      <c r="AA350" s="4"/>
      <c r="AB350" s="4"/>
    </row>
    <row r="351" spans="1:206" x14ac:dyDescent="0.2">
      <c r="A351" s="4">
        <v>50</v>
      </c>
      <c r="B351" s="4">
        <v>0</v>
      </c>
      <c r="C351" s="4">
        <v>0</v>
      </c>
      <c r="D351" s="4">
        <v>1</v>
      </c>
      <c r="E351" s="4">
        <v>222</v>
      </c>
      <c r="F351" s="4">
        <f>ROUND(Source!AO347,O351)</f>
        <v>0</v>
      </c>
      <c r="G351" s="4" t="s">
        <v>21</v>
      </c>
      <c r="H351" s="4" t="s">
        <v>22</v>
      </c>
      <c r="I351" s="4"/>
      <c r="J351" s="4"/>
      <c r="K351" s="4">
        <v>222</v>
      </c>
      <c r="L351" s="4">
        <v>3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06" x14ac:dyDescent="0.2">
      <c r="A352" s="4">
        <v>50</v>
      </c>
      <c r="B352" s="4">
        <v>0</v>
      </c>
      <c r="C352" s="4">
        <v>0</v>
      </c>
      <c r="D352" s="4">
        <v>1</v>
      </c>
      <c r="E352" s="4">
        <v>225</v>
      </c>
      <c r="F352" s="4">
        <f>ROUND(Source!AV347,O352)</f>
        <v>11821729.289999999</v>
      </c>
      <c r="G352" s="4" t="s">
        <v>23</v>
      </c>
      <c r="H352" s="4" t="s">
        <v>24</v>
      </c>
      <c r="I352" s="4"/>
      <c r="J352" s="4"/>
      <c r="K352" s="4">
        <v>225</v>
      </c>
      <c r="L352" s="4">
        <v>4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10527217.17</v>
      </c>
      <c r="X352" s="4">
        <v>1</v>
      </c>
      <c r="Y352" s="4">
        <v>10527217.17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226</v>
      </c>
      <c r="F353" s="4">
        <f>ROUND(Source!AW347,O353)</f>
        <v>11821729.289999999</v>
      </c>
      <c r="G353" s="4" t="s">
        <v>25</v>
      </c>
      <c r="H353" s="4" t="s">
        <v>26</v>
      </c>
      <c r="I353" s="4"/>
      <c r="J353" s="4"/>
      <c r="K353" s="4">
        <v>226</v>
      </c>
      <c r="L353" s="4">
        <v>5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10527217.17</v>
      </c>
      <c r="X353" s="4">
        <v>1</v>
      </c>
      <c r="Y353" s="4">
        <v>10527217.17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227</v>
      </c>
      <c r="F354" s="4">
        <f>ROUND(Source!AX347,O354)</f>
        <v>0</v>
      </c>
      <c r="G354" s="4" t="s">
        <v>27</v>
      </c>
      <c r="H354" s="4" t="s">
        <v>28</v>
      </c>
      <c r="I354" s="4"/>
      <c r="J354" s="4"/>
      <c r="K354" s="4">
        <v>227</v>
      </c>
      <c r="L354" s="4">
        <v>6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0</v>
      </c>
      <c r="X354" s="4">
        <v>1</v>
      </c>
      <c r="Y354" s="4">
        <v>0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228</v>
      </c>
      <c r="F355" s="4">
        <f>ROUND(Source!AY347,O355)</f>
        <v>11821729.289999999</v>
      </c>
      <c r="G355" s="4" t="s">
        <v>29</v>
      </c>
      <c r="H355" s="4" t="s">
        <v>30</v>
      </c>
      <c r="I355" s="4"/>
      <c r="J355" s="4"/>
      <c r="K355" s="4">
        <v>228</v>
      </c>
      <c r="L355" s="4">
        <v>7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10527217.17</v>
      </c>
      <c r="X355" s="4">
        <v>1</v>
      </c>
      <c r="Y355" s="4">
        <v>10527217.17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216</v>
      </c>
      <c r="F356" s="4">
        <f>ROUND(Source!AP347,O356)</f>
        <v>0</v>
      </c>
      <c r="G356" s="4" t="s">
        <v>31</v>
      </c>
      <c r="H356" s="4" t="s">
        <v>32</v>
      </c>
      <c r="I356" s="4"/>
      <c r="J356" s="4"/>
      <c r="K356" s="4">
        <v>216</v>
      </c>
      <c r="L356" s="4">
        <v>8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0</v>
      </c>
      <c r="X356" s="4">
        <v>1</v>
      </c>
      <c r="Y356" s="4">
        <v>0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223</v>
      </c>
      <c r="F357" s="4">
        <f>ROUND(Source!AQ347,O357)</f>
        <v>0</v>
      </c>
      <c r="G357" s="4" t="s">
        <v>33</v>
      </c>
      <c r="H357" s="4" t="s">
        <v>34</v>
      </c>
      <c r="I357" s="4"/>
      <c r="J357" s="4"/>
      <c r="K357" s="4">
        <v>223</v>
      </c>
      <c r="L357" s="4">
        <v>9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229</v>
      </c>
      <c r="F358" s="4">
        <f>ROUND(Source!AZ347,O358)</f>
        <v>0</v>
      </c>
      <c r="G358" s="4" t="s">
        <v>35</v>
      </c>
      <c r="H358" s="4" t="s">
        <v>36</v>
      </c>
      <c r="I358" s="4"/>
      <c r="J358" s="4"/>
      <c r="K358" s="4">
        <v>229</v>
      </c>
      <c r="L358" s="4">
        <v>10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203</v>
      </c>
      <c r="F359" s="4">
        <f>ROUND(Source!Q347,O359)</f>
        <v>167159.72</v>
      </c>
      <c r="G359" s="4" t="s">
        <v>37</v>
      </c>
      <c r="H359" s="4" t="s">
        <v>38</v>
      </c>
      <c r="I359" s="4"/>
      <c r="J359" s="4"/>
      <c r="K359" s="4">
        <v>203</v>
      </c>
      <c r="L359" s="4">
        <v>11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159238.9</v>
      </c>
      <c r="X359" s="4">
        <v>1</v>
      </c>
      <c r="Y359" s="4">
        <v>159238.9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231</v>
      </c>
      <c r="F360" s="4">
        <f>ROUND(Source!BB347,O360)</f>
        <v>0</v>
      </c>
      <c r="G360" s="4" t="s">
        <v>39</v>
      </c>
      <c r="H360" s="4" t="s">
        <v>40</v>
      </c>
      <c r="I360" s="4"/>
      <c r="J360" s="4"/>
      <c r="K360" s="4">
        <v>231</v>
      </c>
      <c r="L360" s="4">
        <v>12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204</v>
      </c>
      <c r="F361" s="4">
        <f>ROUND(Source!R347,O361)</f>
        <v>62900.959999999999</v>
      </c>
      <c r="G361" s="4" t="s">
        <v>41</v>
      </c>
      <c r="H361" s="4" t="s">
        <v>42</v>
      </c>
      <c r="I361" s="4"/>
      <c r="J361" s="4"/>
      <c r="K361" s="4">
        <v>204</v>
      </c>
      <c r="L361" s="4">
        <v>13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59369.78</v>
      </c>
      <c r="X361" s="4">
        <v>1</v>
      </c>
      <c r="Y361" s="4">
        <v>59369.78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205</v>
      </c>
      <c r="F362" s="4">
        <f>ROUND(Source!S347,O362)</f>
        <v>855567.24</v>
      </c>
      <c r="G362" s="4" t="s">
        <v>43</v>
      </c>
      <c r="H362" s="4" t="s">
        <v>44</v>
      </c>
      <c r="I362" s="4"/>
      <c r="J362" s="4"/>
      <c r="K362" s="4">
        <v>205</v>
      </c>
      <c r="L362" s="4">
        <v>14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750373.12</v>
      </c>
      <c r="X362" s="4">
        <v>1</v>
      </c>
      <c r="Y362" s="4">
        <v>750373.12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232</v>
      </c>
      <c r="F363" s="4">
        <f>ROUND(Source!BC347,O363)</f>
        <v>0</v>
      </c>
      <c r="G363" s="4" t="s">
        <v>45</v>
      </c>
      <c r="H363" s="4" t="s">
        <v>46</v>
      </c>
      <c r="I363" s="4"/>
      <c r="J363" s="4"/>
      <c r="K363" s="4">
        <v>232</v>
      </c>
      <c r="L363" s="4">
        <v>15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214</v>
      </c>
      <c r="F364" s="4">
        <f>ROUND(Source!AS347,O364)</f>
        <v>11709086.289999999</v>
      </c>
      <c r="G364" s="4" t="s">
        <v>47</v>
      </c>
      <c r="H364" s="4" t="s">
        <v>48</v>
      </c>
      <c r="I364" s="4"/>
      <c r="J364" s="4"/>
      <c r="K364" s="4">
        <v>214</v>
      </c>
      <c r="L364" s="4">
        <v>16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24217.78</v>
      </c>
      <c r="X364" s="4">
        <v>1</v>
      </c>
      <c r="Y364" s="4">
        <v>24217.78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215</v>
      </c>
      <c r="F365" s="4">
        <f>ROUND(Source!AT347,O365)</f>
        <v>1158305.23</v>
      </c>
      <c r="G365" s="4" t="s">
        <v>49</v>
      </c>
      <c r="H365" s="4" t="s">
        <v>50</v>
      </c>
      <c r="I365" s="4"/>
      <c r="J365" s="4"/>
      <c r="K365" s="4">
        <v>215</v>
      </c>
      <c r="L365" s="4">
        <v>17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1061221.23</v>
      </c>
      <c r="X365" s="4">
        <v>1</v>
      </c>
      <c r="Y365" s="4">
        <v>1061221.23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217</v>
      </c>
      <c r="F366" s="4">
        <f>ROUND(Source!AU347,O366)</f>
        <v>1184777.7</v>
      </c>
      <c r="G366" s="4" t="s">
        <v>51</v>
      </c>
      <c r="H366" s="4" t="s">
        <v>52</v>
      </c>
      <c r="I366" s="4"/>
      <c r="J366" s="4"/>
      <c r="K366" s="4">
        <v>217</v>
      </c>
      <c r="L366" s="4">
        <v>18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1024013.94</v>
      </c>
      <c r="X366" s="4">
        <v>1</v>
      </c>
      <c r="Y366" s="4">
        <v>1024013.94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230</v>
      </c>
      <c r="F367" s="4">
        <f>ROUND(Source!BA347,O367)</f>
        <v>0</v>
      </c>
      <c r="G367" s="4" t="s">
        <v>53</v>
      </c>
      <c r="H367" s="4" t="s">
        <v>54</v>
      </c>
      <c r="I367" s="4"/>
      <c r="J367" s="4"/>
      <c r="K367" s="4">
        <v>230</v>
      </c>
      <c r="L367" s="4">
        <v>19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206</v>
      </c>
      <c r="F368" s="4">
        <f>ROUND(Source!T347,O368)</f>
        <v>0</v>
      </c>
      <c r="G368" s="4" t="s">
        <v>55</v>
      </c>
      <c r="H368" s="4" t="s">
        <v>56</v>
      </c>
      <c r="I368" s="4"/>
      <c r="J368" s="4"/>
      <c r="K368" s="4">
        <v>206</v>
      </c>
      <c r="L368" s="4">
        <v>20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207</v>
      </c>
      <c r="F369" s="4">
        <f>ROUND(Source!U347,O369)</f>
        <v>1476.863912</v>
      </c>
      <c r="G369" s="4" t="s">
        <v>57</v>
      </c>
      <c r="H369" s="4" t="s">
        <v>58</v>
      </c>
      <c r="I369" s="4"/>
      <c r="J369" s="4"/>
      <c r="K369" s="4">
        <v>207</v>
      </c>
      <c r="L369" s="4">
        <v>21</v>
      </c>
      <c r="M369" s="4">
        <v>3</v>
      </c>
      <c r="N369" s="4" t="s">
        <v>3</v>
      </c>
      <c r="O369" s="4">
        <v>7</v>
      </c>
      <c r="P369" s="4"/>
      <c r="Q369" s="4"/>
      <c r="R369" s="4"/>
      <c r="S369" s="4"/>
      <c r="T369" s="4"/>
      <c r="U369" s="4"/>
      <c r="V369" s="4"/>
      <c r="W369" s="4">
        <v>1299.239912</v>
      </c>
      <c r="X369" s="4">
        <v>1</v>
      </c>
      <c r="Y369" s="4">
        <v>1299.239912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208</v>
      </c>
      <c r="F370" s="4">
        <f>ROUND(Source!V347,O370)</f>
        <v>102.243212</v>
      </c>
      <c r="G370" s="4" t="s">
        <v>59</v>
      </c>
      <c r="H370" s="4" t="s">
        <v>60</v>
      </c>
      <c r="I370" s="4"/>
      <c r="J370" s="4"/>
      <c r="K370" s="4">
        <v>208</v>
      </c>
      <c r="L370" s="4">
        <v>22</v>
      </c>
      <c r="M370" s="4">
        <v>3</v>
      </c>
      <c r="N370" s="4" t="s">
        <v>3</v>
      </c>
      <c r="O370" s="4">
        <v>7</v>
      </c>
      <c r="P370" s="4"/>
      <c r="Q370" s="4"/>
      <c r="R370" s="4"/>
      <c r="S370" s="4"/>
      <c r="T370" s="4"/>
      <c r="U370" s="4"/>
      <c r="V370" s="4"/>
      <c r="W370" s="4">
        <v>96.079211999999998</v>
      </c>
      <c r="X370" s="4">
        <v>1</v>
      </c>
      <c r="Y370" s="4">
        <v>96.079211999999998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209</v>
      </c>
      <c r="F371" s="4">
        <f>ROUND(Source!W347,O371)</f>
        <v>0</v>
      </c>
      <c r="G371" s="4" t="s">
        <v>61</v>
      </c>
      <c r="H371" s="4" t="s">
        <v>62</v>
      </c>
      <c r="I371" s="4"/>
      <c r="J371" s="4"/>
      <c r="K371" s="4">
        <v>209</v>
      </c>
      <c r="L371" s="4">
        <v>23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233</v>
      </c>
      <c r="F372" s="4">
        <f>ROUND(Source!BD347,O372)</f>
        <v>0</v>
      </c>
      <c r="G372" s="4" t="s">
        <v>63</v>
      </c>
      <c r="H372" s="4" t="s">
        <v>64</v>
      </c>
      <c r="I372" s="4"/>
      <c r="J372" s="4"/>
      <c r="K372" s="4">
        <v>233</v>
      </c>
      <c r="L372" s="4">
        <v>24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210</v>
      </c>
      <c r="F373" s="4">
        <f>ROUND(Source!X347,O373)</f>
        <v>761020.21</v>
      </c>
      <c r="G373" s="4" t="s">
        <v>65</v>
      </c>
      <c r="H373" s="4" t="s">
        <v>66</v>
      </c>
      <c r="I373" s="4"/>
      <c r="J373" s="4"/>
      <c r="K373" s="4">
        <v>210</v>
      </c>
      <c r="L373" s="4">
        <v>25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673164.12</v>
      </c>
      <c r="X373" s="4">
        <v>1</v>
      </c>
      <c r="Y373" s="4">
        <v>673164.12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211</v>
      </c>
      <c r="F374" s="4">
        <f>ROUND(Source!Y347,O374)</f>
        <v>383791.8</v>
      </c>
      <c r="G374" s="4" t="s">
        <v>67</v>
      </c>
      <c r="H374" s="4" t="s">
        <v>68</v>
      </c>
      <c r="I374" s="4"/>
      <c r="J374" s="4"/>
      <c r="K374" s="4">
        <v>211</v>
      </c>
      <c r="L374" s="4">
        <v>26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339825.04</v>
      </c>
      <c r="X374" s="4">
        <v>1</v>
      </c>
      <c r="Y374" s="4">
        <v>339825.04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224</v>
      </c>
      <c r="F375" s="4">
        <f>ROUND(Source!AR347,O375)</f>
        <v>14052169.220000001</v>
      </c>
      <c r="G375" s="4" t="s">
        <v>69</v>
      </c>
      <c r="H375" s="4" t="s">
        <v>70</v>
      </c>
      <c r="I375" s="4"/>
      <c r="J375" s="4"/>
      <c r="K375" s="4">
        <v>224</v>
      </c>
      <c r="L375" s="4">
        <v>27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12509188.129999997</v>
      </c>
      <c r="X375" s="4">
        <v>1</v>
      </c>
      <c r="Y375" s="4">
        <v>12509188.129999997</v>
      </c>
      <c r="Z375" s="4"/>
      <c r="AA375" s="4"/>
      <c r="AB375" s="4"/>
    </row>
    <row r="377" spans="1:28" x14ac:dyDescent="0.2">
      <c r="A377">
        <v>71</v>
      </c>
      <c r="B377">
        <v>1</v>
      </c>
      <c r="D377">
        <v>200001</v>
      </c>
      <c r="E377">
        <v>56151601</v>
      </c>
      <c r="F377" t="s">
        <v>282</v>
      </c>
      <c r="G377" t="s">
        <v>283</v>
      </c>
      <c r="H377">
        <v>80</v>
      </c>
      <c r="I377">
        <v>20</v>
      </c>
    </row>
    <row r="380" spans="1:28" x14ac:dyDescent="0.2">
      <c r="A380">
        <v>70</v>
      </c>
      <c r="B380">
        <v>1</v>
      </c>
      <c r="D380">
        <v>1</v>
      </c>
      <c r="E380" t="s">
        <v>284</v>
      </c>
      <c r="F380" t="s">
        <v>285</v>
      </c>
      <c r="G380">
        <v>1</v>
      </c>
      <c r="H380">
        <v>0</v>
      </c>
      <c r="I380" t="s">
        <v>3</v>
      </c>
      <c r="J380">
        <v>1</v>
      </c>
      <c r="K380">
        <v>0</v>
      </c>
      <c r="L380" t="s">
        <v>3</v>
      </c>
      <c r="M380" t="s">
        <v>3</v>
      </c>
      <c r="N380">
        <v>0</v>
      </c>
      <c r="P380" t="s">
        <v>286</v>
      </c>
    </row>
    <row r="381" spans="1:28" x14ac:dyDescent="0.2">
      <c r="A381">
        <v>70</v>
      </c>
      <c r="B381">
        <v>1</v>
      </c>
      <c r="D381">
        <v>2</v>
      </c>
      <c r="E381" t="s">
        <v>287</v>
      </c>
      <c r="F381" t="s">
        <v>288</v>
      </c>
      <c r="G381">
        <v>0</v>
      </c>
      <c r="H381">
        <v>0</v>
      </c>
      <c r="I381" t="s">
        <v>3</v>
      </c>
      <c r="J381">
        <v>1</v>
      </c>
      <c r="K381">
        <v>0</v>
      </c>
      <c r="L381" t="s">
        <v>3</v>
      </c>
      <c r="M381" t="s">
        <v>3</v>
      </c>
      <c r="N381">
        <v>0</v>
      </c>
      <c r="P381" t="s">
        <v>289</v>
      </c>
    </row>
    <row r="382" spans="1:28" x14ac:dyDescent="0.2">
      <c r="A382">
        <v>70</v>
      </c>
      <c r="B382">
        <v>1</v>
      </c>
      <c r="D382">
        <v>3</v>
      </c>
      <c r="E382" t="s">
        <v>290</v>
      </c>
      <c r="F382" t="s">
        <v>291</v>
      </c>
      <c r="G382">
        <v>0</v>
      </c>
      <c r="H382">
        <v>0</v>
      </c>
      <c r="I382" t="s">
        <v>3</v>
      </c>
      <c r="J382">
        <v>1</v>
      </c>
      <c r="K382">
        <v>0</v>
      </c>
      <c r="L382" t="s">
        <v>3</v>
      </c>
      <c r="M382" t="s">
        <v>3</v>
      </c>
      <c r="N382">
        <v>0</v>
      </c>
      <c r="P382" t="s">
        <v>292</v>
      </c>
    </row>
    <row r="383" spans="1:28" x14ac:dyDescent="0.2">
      <c r="A383">
        <v>70</v>
      </c>
      <c r="B383">
        <v>1</v>
      </c>
      <c r="D383">
        <v>4</v>
      </c>
      <c r="E383" t="s">
        <v>293</v>
      </c>
      <c r="F383" t="s">
        <v>294</v>
      </c>
      <c r="G383">
        <v>1</v>
      </c>
      <c r="H383">
        <v>0</v>
      </c>
      <c r="I383" t="s">
        <v>3</v>
      </c>
      <c r="J383">
        <v>2</v>
      </c>
      <c r="K383">
        <v>0</v>
      </c>
      <c r="L383" t="s">
        <v>3</v>
      </c>
      <c r="M383" t="s">
        <v>3</v>
      </c>
      <c r="N383">
        <v>0</v>
      </c>
      <c r="P383" t="s">
        <v>3</v>
      </c>
    </row>
    <row r="384" spans="1:28" x14ac:dyDescent="0.2">
      <c r="A384">
        <v>70</v>
      </c>
      <c r="B384">
        <v>1</v>
      </c>
      <c r="D384">
        <v>5</v>
      </c>
      <c r="E384" t="s">
        <v>295</v>
      </c>
      <c r="F384" t="s">
        <v>296</v>
      </c>
      <c r="G384">
        <v>0</v>
      </c>
      <c r="H384">
        <v>0</v>
      </c>
      <c r="I384" t="s">
        <v>3</v>
      </c>
      <c r="J384">
        <v>2</v>
      </c>
      <c r="K384">
        <v>0</v>
      </c>
      <c r="L384" t="s">
        <v>3</v>
      </c>
      <c r="M384" t="s">
        <v>3</v>
      </c>
      <c r="N384">
        <v>0</v>
      </c>
      <c r="P384" t="s">
        <v>3</v>
      </c>
    </row>
    <row r="385" spans="1:16" x14ac:dyDescent="0.2">
      <c r="A385">
        <v>70</v>
      </c>
      <c r="B385">
        <v>1</v>
      </c>
      <c r="D385">
        <v>6</v>
      </c>
      <c r="E385" t="s">
        <v>297</v>
      </c>
      <c r="F385" t="s">
        <v>298</v>
      </c>
      <c r="G385">
        <v>0</v>
      </c>
      <c r="H385">
        <v>0</v>
      </c>
      <c r="I385" t="s">
        <v>3</v>
      </c>
      <c r="J385">
        <v>2</v>
      </c>
      <c r="K385">
        <v>0</v>
      </c>
      <c r="L385" t="s">
        <v>3</v>
      </c>
      <c r="M385" t="s">
        <v>3</v>
      </c>
      <c r="N385">
        <v>0</v>
      </c>
      <c r="P385" t="s">
        <v>3</v>
      </c>
    </row>
    <row r="386" spans="1:16" x14ac:dyDescent="0.2">
      <c r="A386">
        <v>70</v>
      </c>
      <c r="B386">
        <v>1</v>
      </c>
      <c r="D386">
        <v>7</v>
      </c>
      <c r="E386" t="s">
        <v>299</v>
      </c>
      <c r="F386" t="s">
        <v>300</v>
      </c>
      <c r="G386">
        <v>0</v>
      </c>
      <c r="H386">
        <v>0</v>
      </c>
      <c r="I386" t="s">
        <v>301</v>
      </c>
      <c r="J386">
        <v>0</v>
      </c>
      <c r="K386">
        <v>0</v>
      </c>
      <c r="L386" t="s">
        <v>3</v>
      </c>
      <c r="M386" t="s">
        <v>3</v>
      </c>
      <c r="N386">
        <v>0</v>
      </c>
      <c r="P386" t="s">
        <v>302</v>
      </c>
    </row>
    <row r="387" spans="1:16" x14ac:dyDescent="0.2">
      <c r="A387">
        <v>70</v>
      </c>
      <c r="B387">
        <v>1</v>
      </c>
      <c r="D387">
        <v>8</v>
      </c>
      <c r="E387" t="s">
        <v>303</v>
      </c>
      <c r="F387" t="s">
        <v>304</v>
      </c>
      <c r="G387">
        <v>1</v>
      </c>
      <c r="H387">
        <v>0</v>
      </c>
      <c r="I387" t="s">
        <v>3</v>
      </c>
      <c r="J387">
        <v>5</v>
      </c>
      <c r="K387">
        <v>0</v>
      </c>
      <c r="L387" t="s">
        <v>3</v>
      </c>
      <c r="M387" t="s">
        <v>3</v>
      </c>
      <c r="N387">
        <v>0</v>
      </c>
      <c r="P387" t="s">
        <v>3</v>
      </c>
    </row>
    <row r="388" spans="1:16" x14ac:dyDescent="0.2">
      <c r="A388">
        <v>70</v>
      </c>
      <c r="B388">
        <v>1</v>
      </c>
      <c r="D388">
        <v>9</v>
      </c>
      <c r="E388" t="s">
        <v>305</v>
      </c>
      <c r="F388" t="s">
        <v>306</v>
      </c>
      <c r="G388">
        <v>0</v>
      </c>
      <c r="H388">
        <v>0</v>
      </c>
      <c r="I388" t="s">
        <v>3</v>
      </c>
      <c r="J388">
        <v>5</v>
      </c>
      <c r="K388">
        <v>0</v>
      </c>
      <c r="L388" t="s">
        <v>3</v>
      </c>
      <c r="M388" t="s">
        <v>3</v>
      </c>
      <c r="N388">
        <v>0</v>
      </c>
      <c r="P388" t="s">
        <v>307</v>
      </c>
    </row>
    <row r="389" spans="1:16" x14ac:dyDescent="0.2">
      <c r="A389">
        <v>70</v>
      </c>
      <c r="B389">
        <v>1</v>
      </c>
      <c r="D389">
        <v>10</v>
      </c>
      <c r="E389" t="s">
        <v>308</v>
      </c>
      <c r="F389" t="s">
        <v>309</v>
      </c>
      <c r="G389">
        <v>0</v>
      </c>
      <c r="H389">
        <v>0</v>
      </c>
      <c r="I389" t="s">
        <v>310</v>
      </c>
      <c r="J389">
        <v>5</v>
      </c>
      <c r="K389">
        <v>0</v>
      </c>
      <c r="L389" t="s">
        <v>3</v>
      </c>
      <c r="M389" t="s">
        <v>3</v>
      </c>
      <c r="N389">
        <v>0</v>
      </c>
      <c r="P389" t="s">
        <v>311</v>
      </c>
    </row>
    <row r="390" spans="1:16" x14ac:dyDescent="0.2">
      <c r="A390">
        <v>70</v>
      </c>
      <c r="B390">
        <v>1</v>
      </c>
      <c r="D390">
        <v>11</v>
      </c>
      <c r="E390" t="s">
        <v>312</v>
      </c>
      <c r="F390" t="s">
        <v>313</v>
      </c>
      <c r="G390">
        <v>0</v>
      </c>
      <c r="H390">
        <v>0</v>
      </c>
      <c r="I390" t="s">
        <v>314</v>
      </c>
      <c r="J390">
        <v>0</v>
      </c>
      <c r="K390">
        <v>0</v>
      </c>
      <c r="L390" t="s">
        <v>3</v>
      </c>
      <c r="M390" t="s">
        <v>3</v>
      </c>
      <c r="N390">
        <v>0</v>
      </c>
      <c r="P390" t="s">
        <v>315</v>
      </c>
    </row>
    <row r="391" spans="1:16" x14ac:dyDescent="0.2">
      <c r="A391">
        <v>70</v>
      </c>
      <c r="B391">
        <v>1</v>
      </c>
      <c r="D391">
        <v>12</v>
      </c>
      <c r="E391" t="s">
        <v>316</v>
      </c>
      <c r="F391" t="s">
        <v>317</v>
      </c>
      <c r="G391">
        <v>0</v>
      </c>
      <c r="H391">
        <v>0</v>
      </c>
      <c r="I391" t="s">
        <v>318</v>
      </c>
      <c r="J391">
        <v>0</v>
      </c>
      <c r="K391">
        <v>0</v>
      </c>
      <c r="L391" t="s">
        <v>3</v>
      </c>
      <c r="M391" t="s">
        <v>3</v>
      </c>
      <c r="N391">
        <v>0</v>
      </c>
      <c r="P391" t="s">
        <v>319</v>
      </c>
    </row>
    <row r="392" spans="1:16" x14ac:dyDescent="0.2">
      <c r="A392">
        <v>70</v>
      </c>
      <c r="B392">
        <v>1</v>
      </c>
      <c r="D392">
        <v>13</v>
      </c>
      <c r="E392" t="s">
        <v>320</v>
      </c>
      <c r="F392" t="s">
        <v>321</v>
      </c>
      <c r="G392">
        <v>0</v>
      </c>
      <c r="H392">
        <v>0</v>
      </c>
      <c r="I392" t="s">
        <v>322</v>
      </c>
      <c r="J392">
        <v>0</v>
      </c>
      <c r="K392">
        <v>0</v>
      </c>
      <c r="L392" t="s">
        <v>3</v>
      </c>
      <c r="M392" t="s">
        <v>3</v>
      </c>
      <c r="N392">
        <v>0</v>
      </c>
      <c r="P392" t="s">
        <v>323</v>
      </c>
    </row>
    <row r="393" spans="1:16" x14ac:dyDescent="0.2">
      <c r="A393">
        <v>70</v>
      </c>
      <c r="B393">
        <v>1</v>
      </c>
      <c r="D393">
        <v>14</v>
      </c>
      <c r="E393" t="s">
        <v>324</v>
      </c>
      <c r="F393" t="s">
        <v>325</v>
      </c>
      <c r="G393">
        <v>0</v>
      </c>
      <c r="H393">
        <v>0</v>
      </c>
      <c r="I393" t="s">
        <v>3</v>
      </c>
      <c r="J393">
        <v>0</v>
      </c>
      <c r="K393">
        <v>0</v>
      </c>
      <c r="L393" t="s">
        <v>3</v>
      </c>
      <c r="M393" t="s">
        <v>3</v>
      </c>
      <c r="N393">
        <v>0</v>
      </c>
      <c r="P393" t="s">
        <v>3</v>
      </c>
    </row>
    <row r="394" spans="1:16" x14ac:dyDescent="0.2">
      <c r="A394">
        <v>70</v>
      </c>
      <c r="B394">
        <v>1</v>
      </c>
      <c r="D394">
        <v>15</v>
      </c>
      <c r="E394" t="s">
        <v>326</v>
      </c>
      <c r="F394" t="s">
        <v>327</v>
      </c>
      <c r="G394">
        <v>0</v>
      </c>
      <c r="H394">
        <v>0</v>
      </c>
      <c r="I394" t="s">
        <v>3</v>
      </c>
      <c r="J394">
        <v>0</v>
      </c>
      <c r="K394">
        <v>0</v>
      </c>
      <c r="L394" t="s">
        <v>3</v>
      </c>
      <c r="M394" t="s">
        <v>3</v>
      </c>
      <c r="N394">
        <v>0</v>
      </c>
      <c r="P394" t="s">
        <v>328</v>
      </c>
    </row>
    <row r="395" spans="1:16" x14ac:dyDescent="0.2">
      <c r="A395">
        <v>70</v>
      </c>
      <c r="B395">
        <v>1</v>
      </c>
      <c r="D395">
        <v>16</v>
      </c>
      <c r="E395" t="s">
        <v>329</v>
      </c>
      <c r="F395" t="s">
        <v>330</v>
      </c>
      <c r="G395">
        <v>0</v>
      </c>
      <c r="H395">
        <v>0</v>
      </c>
      <c r="I395" t="s">
        <v>3</v>
      </c>
      <c r="J395">
        <v>3</v>
      </c>
      <c r="K395">
        <v>0</v>
      </c>
      <c r="L395" t="s">
        <v>3</v>
      </c>
      <c r="M395" t="s">
        <v>3</v>
      </c>
      <c r="N395">
        <v>0</v>
      </c>
      <c r="P395" t="s">
        <v>3</v>
      </c>
    </row>
    <row r="396" spans="1:16" x14ac:dyDescent="0.2">
      <c r="A396">
        <v>70</v>
      </c>
      <c r="B396">
        <v>1</v>
      </c>
      <c r="D396">
        <v>17</v>
      </c>
      <c r="E396" t="s">
        <v>331</v>
      </c>
      <c r="F396" t="s">
        <v>332</v>
      </c>
      <c r="G396">
        <v>1</v>
      </c>
      <c r="H396">
        <v>0</v>
      </c>
      <c r="I396" t="s">
        <v>3</v>
      </c>
      <c r="J396">
        <v>3</v>
      </c>
      <c r="K396">
        <v>0</v>
      </c>
      <c r="L396" t="s">
        <v>3</v>
      </c>
      <c r="M396" t="s">
        <v>3</v>
      </c>
      <c r="N396">
        <v>0</v>
      </c>
      <c r="P396" t="s">
        <v>3</v>
      </c>
    </row>
    <row r="397" spans="1:16" x14ac:dyDescent="0.2">
      <c r="A397">
        <v>70</v>
      </c>
      <c r="B397">
        <v>1</v>
      </c>
      <c r="D397">
        <v>1</v>
      </c>
      <c r="E397" t="s">
        <v>333</v>
      </c>
      <c r="F397" t="s">
        <v>334</v>
      </c>
      <c r="G397">
        <v>0.9</v>
      </c>
      <c r="H397">
        <v>1</v>
      </c>
      <c r="I397" t="s">
        <v>335</v>
      </c>
      <c r="J397">
        <v>0</v>
      </c>
      <c r="K397">
        <v>0</v>
      </c>
      <c r="L397" t="s">
        <v>3</v>
      </c>
      <c r="M397" t="s">
        <v>3</v>
      </c>
      <c r="N397">
        <v>0</v>
      </c>
      <c r="P397" t="s">
        <v>336</v>
      </c>
    </row>
    <row r="398" spans="1:16" x14ac:dyDescent="0.2">
      <c r="A398">
        <v>70</v>
      </c>
      <c r="B398">
        <v>1</v>
      </c>
      <c r="D398">
        <v>2</v>
      </c>
      <c r="E398" t="s">
        <v>337</v>
      </c>
      <c r="F398" t="s">
        <v>338</v>
      </c>
      <c r="G398">
        <v>0.85</v>
      </c>
      <c r="H398">
        <v>1</v>
      </c>
      <c r="I398" t="s">
        <v>339</v>
      </c>
      <c r="J398">
        <v>0</v>
      </c>
      <c r="K398">
        <v>0</v>
      </c>
      <c r="L398" t="s">
        <v>3</v>
      </c>
      <c r="M398" t="s">
        <v>3</v>
      </c>
      <c r="N398">
        <v>0</v>
      </c>
      <c r="P398" t="s">
        <v>340</v>
      </c>
    </row>
    <row r="399" spans="1:16" x14ac:dyDescent="0.2">
      <c r="A399">
        <v>70</v>
      </c>
      <c r="B399">
        <v>1</v>
      </c>
      <c r="D399">
        <v>3</v>
      </c>
      <c r="E399" t="s">
        <v>341</v>
      </c>
      <c r="F399" t="s">
        <v>342</v>
      </c>
      <c r="G399">
        <v>1.03</v>
      </c>
      <c r="H399">
        <v>0</v>
      </c>
      <c r="I399" t="s">
        <v>3</v>
      </c>
      <c r="J399">
        <v>0</v>
      </c>
      <c r="K399">
        <v>0</v>
      </c>
      <c r="L399" t="s">
        <v>3</v>
      </c>
      <c r="M399" t="s">
        <v>3</v>
      </c>
      <c r="N399">
        <v>0</v>
      </c>
      <c r="P399" t="s">
        <v>343</v>
      </c>
    </row>
    <row r="400" spans="1:16" x14ac:dyDescent="0.2">
      <c r="A400">
        <v>70</v>
      </c>
      <c r="B400">
        <v>1</v>
      </c>
      <c r="D400">
        <v>4</v>
      </c>
      <c r="E400" t="s">
        <v>344</v>
      </c>
      <c r="F400" t="s">
        <v>345</v>
      </c>
      <c r="G400">
        <v>1.1499999999999999</v>
      </c>
      <c r="H400">
        <v>0</v>
      </c>
      <c r="I400" t="s">
        <v>3</v>
      </c>
      <c r="J400">
        <v>0</v>
      </c>
      <c r="K400">
        <v>0</v>
      </c>
      <c r="L400" t="s">
        <v>3</v>
      </c>
      <c r="M400" t="s">
        <v>3</v>
      </c>
      <c r="N400">
        <v>0</v>
      </c>
      <c r="P400" t="s">
        <v>346</v>
      </c>
    </row>
    <row r="401" spans="1:50" x14ac:dyDescent="0.2">
      <c r="A401">
        <v>70</v>
      </c>
      <c r="B401">
        <v>1</v>
      </c>
      <c r="D401">
        <v>5</v>
      </c>
      <c r="E401" t="s">
        <v>347</v>
      </c>
      <c r="F401" t="s">
        <v>348</v>
      </c>
      <c r="G401">
        <v>7</v>
      </c>
      <c r="H401">
        <v>0</v>
      </c>
      <c r="I401" t="s">
        <v>3</v>
      </c>
      <c r="J401">
        <v>0</v>
      </c>
      <c r="K401">
        <v>0</v>
      </c>
      <c r="L401" t="s">
        <v>3</v>
      </c>
      <c r="M401" t="s">
        <v>3</v>
      </c>
      <c r="N401">
        <v>0</v>
      </c>
      <c r="P401" t="s">
        <v>3</v>
      </c>
    </row>
    <row r="402" spans="1:50" x14ac:dyDescent="0.2">
      <c r="A402">
        <v>70</v>
      </c>
      <c r="B402">
        <v>1</v>
      </c>
      <c r="D402">
        <v>6</v>
      </c>
      <c r="E402" t="s">
        <v>349</v>
      </c>
      <c r="F402" t="s">
        <v>3</v>
      </c>
      <c r="G402">
        <v>2</v>
      </c>
      <c r="H402">
        <v>0</v>
      </c>
      <c r="I402" t="s">
        <v>3</v>
      </c>
      <c r="J402">
        <v>0</v>
      </c>
      <c r="K402">
        <v>0</v>
      </c>
      <c r="L402" t="s">
        <v>3</v>
      </c>
      <c r="M402" t="s">
        <v>3</v>
      </c>
      <c r="N402">
        <v>0</v>
      </c>
      <c r="P402" t="s">
        <v>3</v>
      </c>
    </row>
    <row r="404" spans="1:50" x14ac:dyDescent="0.2">
      <c r="A404">
        <v>-1</v>
      </c>
    </row>
    <row r="406" spans="1:50" x14ac:dyDescent="0.2">
      <c r="A406" s="3">
        <v>75</v>
      </c>
      <c r="B406" s="3" t="s">
        <v>350</v>
      </c>
      <c r="C406" s="3">
        <v>2024</v>
      </c>
      <c r="D406" s="3">
        <v>0</v>
      </c>
      <c r="E406" s="3">
        <v>12</v>
      </c>
      <c r="F406" s="3">
        <v>1</v>
      </c>
      <c r="G406" s="3">
        <v>0</v>
      </c>
      <c r="H406" s="3">
        <v>1</v>
      </c>
      <c r="I406" s="3">
        <v>0</v>
      </c>
      <c r="J406" s="3">
        <v>3</v>
      </c>
      <c r="K406" s="3">
        <v>0</v>
      </c>
      <c r="L406" s="3">
        <v>0</v>
      </c>
      <c r="M406" s="3">
        <v>0</v>
      </c>
      <c r="N406" s="3">
        <v>65175792</v>
      </c>
      <c r="O406" s="3">
        <v>1</v>
      </c>
    </row>
    <row r="407" spans="1:50" x14ac:dyDescent="0.2">
      <c r="A407" s="5">
        <v>2</v>
      </c>
      <c r="B407" s="5" t="s">
        <v>351</v>
      </c>
      <c r="C407" s="5" t="s">
        <v>352</v>
      </c>
      <c r="D407" s="5">
        <v>0</v>
      </c>
      <c r="E407" s="5">
        <v>0</v>
      </c>
      <c r="F407" s="5">
        <v>0</v>
      </c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>
        <v>65175793</v>
      </c>
    </row>
    <row r="408" spans="1:50" x14ac:dyDescent="0.2">
      <c r="A408" s="5">
        <v>1</v>
      </c>
      <c r="B408" s="5" t="s">
        <v>353</v>
      </c>
      <c r="C408" s="5" t="s">
        <v>354</v>
      </c>
      <c r="D408" s="5">
        <v>2024</v>
      </c>
      <c r="E408" s="5">
        <v>12</v>
      </c>
      <c r="F408" s="5">
        <v>1</v>
      </c>
      <c r="G408" s="5">
        <v>1</v>
      </c>
      <c r="H408" s="5">
        <v>0</v>
      </c>
      <c r="I408" s="5">
        <v>2</v>
      </c>
      <c r="J408" s="5">
        <v>1</v>
      </c>
      <c r="K408" s="5">
        <v>1</v>
      </c>
      <c r="L408" s="5">
        <v>1</v>
      </c>
      <c r="M408" s="5">
        <v>1</v>
      </c>
      <c r="N408" s="5">
        <v>1</v>
      </c>
      <c r="O408" s="5">
        <v>1</v>
      </c>
      <c r="P408" s="5">
        <v>1</v>
      </c>
      <c r="Q408" s="5">
        <v>1</v>
      </c>
      <c r="R408" s="5" t="s">
        <v>3</v>
      </c>
      <c r="S408" s="5" t="s">
        <v>3</v>
      </c>
      <c r="T408" s="5" t="s">
        <v>3</v>
      </c>
      <c r="U408" s="5" t="s">
        <v>3</v>
      </c>
      <c r="V408" s="5" t="s">
        <v>3</v>
      </c>
      <c r="W408" s="5" t="s">
        <v>3</v>
      </c>
      <c r="X408" s="5" t="s">
        <v>3</v>
      </c>
      <c r="Y408" s="5" t="s">
        <v>3</v>
      </c>
      <c r="Z408" s="5" t="s">
        <v>3</v>
      </c>
      <c r="AA408" s="5" t="s">
        <v>3</v>
      </c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>
        <v>65175794</v>
      </c>
      <c r="AO408" s="5" t="s">
        <v>355</v>
      </c>
      <c r="AP408" s="5" t="s">
        <v>356</v>
      </c>
      <c r="AQ408" s="5">
        <v>45621</v>
      </c>
      <c r="AR408" s="5">
        <v>361</v>
      </c>
      <c r="AS408" s="5" t="s">
        <v>357</v>
      </c>
      <c r="AT408" s="5" t="s">
        <v>3</v>
      </c>
      <c r="AU408" s="5" t="s">
        <v>356</v>
      </c>
      <c r="AV408" s="5"/>
      <c r="AW408" s="5">
        <v>0</v>
      </c>
      <c r="AX408" s="5" t="s">
        <v>358</v>
      </c>
    </row>
    <row r="412" spans="1:50" x14ac:dyDescent="0.2">
      <c r="A412">
        <v>65</v>
      </c>
      <c r="C412">
        <v>1</v>
      </c>
      <c r="D412">
        <v>0</v>
      </c>
      <c r="E41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F8DE-0C8C-4A69-B664-303BB5AB7DEA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359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496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65175792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71</v>
      </c>
      <c r="E16" s="7">
        <f>ROUND((Source!F331)/1000,2)</f>
        <v>11709.09</v>
      </c>
      <c r="F16" s="7">
        <f>ROUND((Source!F332)/1000,2)</f>
        <v>1158.31</v>
      </c>
      <c r="G16" s="7">
        <f>ROUND((Source!F323)/1000,2)</f>
        <v>0</v>
      </c>
      <c r="H16" s="7">
        <f>ROUND((Source!F333)/1000+(Source!F334)/1000,2)</f>
        <v>1184.78</v>
      </c>
      <c r="I16" s="7">
        <f>E16+F16+G16+H16</f>
        <v>14052.18</v>
      </c>
      <c r="J16" s="7">
        <f>ROUND((Source!F329+Source!F328)/1000,2)</f>
        <v>918.47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11496198.969999999</v>
      </c>
      <c r="AU16" s="7">
        <v>10527217.17</v>
      </c>
      <c r="AV16" s="7">
        <v>0</v>
      </c>
      <c r="AW16" s="7">
        <v>0</v>
      </c>
      <c r="AX16" s="7">
        <v>0</v>
      </c>
      <c r="AY16" s="7">
        <v>159238.9</v>
      </c>
      <c r="AZ16" s="7">
        <v>59369.78</v>
      </c>
      <c r="BA16" s="7">
        <v>750373.12</v>
      </c>
      <c r="BB16" s="7">
        <v>24217.78</v>
      </c>
      <c r="BC16" s="7">
        <v>1061221.23</v>
      </c>
      <c r="BD16" s="7">
        <v>1024013.94</v>
      </c>
      <c r="BE16" s="7">
        <v>0</v>
      </c>
      <c r="BF16" s="7">
        <v>1299.239912</v>
      </c>
      <c r="BG16" s="7">
        <v>96.079211999999998</v>
      </c>
      <c r="BH16" s="7">
        <v>0</v>
      </c>
      <c r="BI16" s="7">
        <v>673164.12</v>
      </c>
      <c r="BJ16" s="7">
        <v>339825.04</v>
      </c>
      <c r="BK16" s="7">
        <v>12509188.129999997</v>
      </c>
    </row>
    <row r="18" spans="1:19" x14ac:dyDescent="0.2">
      <c r="A18">
        <v>51</v>
      </c>
      <c r="E18" s="8">
        <f>SUMIF(A16:A17,3,E16:E17)</f>
        <v>11709.09</v>
      </c>
      <c r="F18" s="8">
        <f>SUMIF(A16:A17,3,F16:F17)</f>
        <v>1158.31</v>
      </c>
      <c r="G18" s="8">
        <f>SUMIF(A16:A17,3,G16:G17)</f>
        <v>0</v>
      </c>
      <c r="H18" s="8">
        <f>SUMIF(A16:A17,3,H16:H17)</f>
        <v>1184.78</v>
      </c>
      <c r="I18" s="8">
        <f>SUMIF(A16:A17,3,I16:I17)</f>
        <v>14052.18</v>
      </c>
      <c r="J18" s="8">
        <f>SUMIF(A16:A17,3,J16:J17)</f>
        <v>918.47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11496198.969999999</v>
      </c>
      <c r="G20" s="4" t="s">
        <v>17</v>
      </c>
      <c r="H20" s="4" t="s">
        <v>18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10527217.17</v>
      </c>
      <c r="G21" s="4" t="s">
        <v>19</v>
      </c>
      <c r="H21" s="4" t="s">
        <v>20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21</v>
      </c>
      <c r="H22" s="4" t="s">
        <v>22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10527217.17</v>
      </c>
      <c r="G23" s="4" t="s">
        <v>23</v>
      </c>
      <c r="H23" s="4" t="s">
        <v>24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10527217.17</v>
      </c>
      <c r="G24" s="4" t="s">
        <v>25</v>
      </c>
      <c r="H24" s="4" t="s">
        <v>26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27</v>
      </c>
      <c r="H25" s="4" t="s">
        <v>28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10527217.17</v>
      </c>
      <c r="G26" s="4" t="s">
        <v>29</v>
      </c>
      <c r="H26" s="4" t="s">
        <v>30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31</v>
      </c>
      <c r="H27" s="4" t="s">
        <v>32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33</v>
      </c>
      <c r="H28" s="4" t="s">
        <v>34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35</v>
      </c>
      <c r="H29" s="4" t="s">
        <v>36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159238.9</v>
      </c>
      <c r="G30" s="4" t="s">
        <v>37</v>
      </c>
      <c r="H30" s="4" t="s">
        <v>38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39</v>
      </c>
      <c r="H31" s="4" t="s">
        <v>40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59369.78</v>
      </c>
      <c r="G32" s="4" t="s">
        <v>41</v>
      </c>
      <c r="H32" s="4" t="s">
        <v>42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750373.12</v>
      </c>
      <c r="G33" s="4" t="s">
        <v>43</v>
      </c>
      <c r="H33" s="4" t="s">
        <v>44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45</v>
      </c>
      <c r="H34" s="4" t="s">
        <v>46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24217.78</v>
      </c>
      <c r="G35" s="4" t="s">
        <v>47</v>
      </c>
      <c r="H35" s="4" t="s">
        <v>48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1061221.23</v>
      </c>
      <c r="G36" s="4" t="s">
        <v>49</v>
      </c>
      <c r="H36" s="4" t="s">
        <v>50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1024013.94</v>
      </c>
      <c r="G37" s="4" t="s">
        <v>51</v>
      </c>
      <c r="H37" s="4" t="s">
        <v>52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53</v>
      </c>
      <c r="H38" s="4" t="s">
        <v>54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55</v>
      </c>
      <c r="H39" s="4" t="s">
        <v>56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1299.239912</v>
      </c>
      <c r="G40" s="4" t="s">
        <v>57</v>
      </c>
      <c r="H40" s="4" t="s">
        <v>58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96.079211999999998</v>
      </c>
      <c r="G41" s="4" t="s">
        <v>59</v>
      </c>
      <c r="H41" s="4" t="s">
        <v>60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61</v>
      </c>
      <c r="H42" s="4" t="s">
        <v>62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63</v>
      </c>
      <c r="H43" s="4" t="s">
        <v>64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673164.12</v>
      </c>
      <c r="G44" s="4" t="s">
        <v>65</v>
      </c>
      <c r="H44" s="4" t="s">
        <v>66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339825.04</v>
      </c>
      <c r="G45" s="4" t="s">
        <v>67</v>
      </c>
      <c r="H45" s="4" t="s">
        <v>68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12509188.129999997</v>
      </c>
      <c r="G46" s="4" t="s">
        <v>69</v>
      </c>
      <c r="H46" s="4" t="s">
        <v>70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350</v>
      </c>
      <c r="C51" s="3">
        <v>2024</v>
      </c>
      <c r="D51" s="3">
        <v>0</v>
      </c>
      <c r="E51" s="3">
        <v>12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65175792</v>
      </c>
      <c r="O51" s="3">
        <v>1</v>
      </c>
    </row>
    <row r="52" spans="1:50" x14ac:dyDescent="0.2">
      <c r="A52" s="5">
        <v>2</v>
      </c>
      <c r="B52" s="5" t="s">
        <v>351</v>
      </c>
      <c r="C52" s="5" t="s">
        <v>352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65175793</v>
      </c>
    </row>
    <row r="53" spans="1:50" x14ac:dyDescent="0.2">
      <c r="A53" s="5">
        <v>1</v>
      </c>
      <c r="B53" s="5" t="s">
        <v>353</v>
      </c>
      <c r="C53" s="5" t="s">
        <v>354</v>
      </c>
      <c r="D53" s="5">
        <v>2024</v>
      </c>
      <c r="E53" s="5">
        <v>12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65175794</v>
      </c>
      <c r="AO53" s="5" t="s">
        <v>355</v>
      </c>
      <c r="AP53" s="5" t="s">
        <v>356</v>
      </c>
      <c r="AQ53" s="5">
        <v>45621</v>
      </c>
      <c r="AR53" s="5">
        <v>361</v>
      </c>
      <c r="AS53" s="5" t="s">
        <v>357</v>
      </c>
      <c r="AT53" s="5" t="s">
        <v>3</v>
      </c>
      <c r="AU53" s="5" t="s">
        <v>356</v>
      </c>
      <c r="AV53" s="5"/>
      <c r="AW53" s="5">
        <v>0</v>
      </c>
      <c r="AX53" s="5" t="s">
        <v>358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170C2-1933-40B3-A628-267235A93C26}">
  <dimension ref="A1:DO37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ROW(Source!A62)</f>
        <v>62</v>
      </c>
      <c r="B1">
        <v>65175792</v>
      </c>
      <c r="C1">
        <v>65175932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360</v>
      </c>
      <c r="J1" t="s">
        <v>3</v>
      </c>
      <c r="K1" t="s">
        <v>361</v>
      </c>
      <c r="L1">
        <v>1191</v>
      </c>
      <c r="N1">
        <v>1013</v>
      </c>
      <c r="O1" t="s">
        <v>362</v>
      </c>
      <c r="P1" t="s">
        <v>362</v>
      </c>
      <c r="Q1">
        <v>1</v>
      </c>
      <c r="W1">
        <v>0</v>
      </c>
      <c r="X1">
        <v>784619160</v>
      </c>
      <c r="Y1">
        <f t="shared" ref="Y1:Y23" si="0">AT1</f>
        <v>9.08</v>
      </c>
      <c r="AA1">
        <v>0</v>
      </c>
      <c r="AB1">
        <v>0</v>
      </c>
      <c r="AC1">
        <v>0</v>
      </c>
      <c r="AD1">
        <v>446.62</v>
      </c>
      <c r="AE1">
        <v>0</v>
      </c>
      <c r="AF1">
        <v>0</v>
      </c>
      <c r="AG1">
        <v>0</v>
      </c>
      <c r="AH1">
        <v>446.62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9.08</v>
      </c>
      <c r="AU1" t="s">
        <v>3</v>
      </c>
      <c r="AV1">
        <v>1</v>
      </c>
      <c r="AW1">
        <v>2</v>
      </c>
      <c r="AX1">
        <v>65175940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4055.3096</v>
      </c>
      <c r="BN1">
        <v>9.08</v>
      </c>
      <c r="BO1">
        <v>0</v>
      </c>
      <c r="BP1">
        <v>1</v>
      </c>
      <c r="BQ1">
        <v>0</v>
      </c>
      <c r="BR1">
        <v>0</v>
      </c>
      <c r="BS1">
        <v>0</v>
      </c>
      <c r="BT1">
        <v>4055.3096</v>
      </c>
      <c r="BU1">
        <v>9.08</v>
      </c>
      <c r="BV1">
        <v>0</v>
      </c>
      <c r="BW1">
        <v>1</v>
      </c>
      <c r="CU1">
        <f>ROUND(AT1*Source!I62*AH1*AL1,2)</f>
        <v>2253.13</v>
      </c>
      <c r="CV1">
        <f>ROUND(Y1*Source!I62,7)</f>
        <v>5.044848</v>
      </c>
      <c r="CW1">
        <v>0</v>
      </c>
      <c r="CX1">
        <f>ROUND(Y1*Source!I62,7)</f>
        <v>5.044848</v>
      </c>
      <c r="CY1">
        <f>AD1</f>
        <v>446.62</v>
      </c>
      <c r="CZ1">
        <f>AH1</f>
        <v>446.62</v>
      </c>
      <c r="DA1">
        <f>AL1</f>
        <v>1</v>
      </c>
      <c r="DB1">
        <f t="shared" ref="DB1:DB23" si="1">ROUND(ROUND(AT1*CZ1,2),6)</f>
        <v>4055.31</v>
      </c>
      <c r="DC1">
        <f t="shared" ref="DC1:DC23" si="2">ROUND(ROUND(AT1*AG1,2),6)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 t="shared" ref="DH1:DH64" si="3">ROUND(ROUND(AG1,2)*CX1,2)</f>
        <v>0</v>
      </c>
      <c r="DI1">
        <f t="shared" ref="DI1:DI64" si="4">ROUND(ROUND(AH1,2)*CX1,2)</f>
        <v>2253.13</v>
      </c>
      <c r="DJ1">
        <f>DI1</f>
        <v>2253.13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ROW(Source!A62)</f>
        <v>62</v>
      </c>
      <c r="B2">
        <v>65175792</v>
      </c>
      <c r="C2">
        <v>65175932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363</v>
      </c>
      <c r="J2" t="s">
        <v>3</v>
      </c>
      <c r="K2" t="s">
        <v>364</v>
      </c>
      <c r="L2">
        <v>1191</v>
      </c>
      <c r="N2">
        <v>1013</v>
      </c>
      <c r="O2" t="s">
        <v>362</v>
      </c>
      <c r="P2" t="s">
        <v>362</v>
      </c>
      <c r="Q2">
        <v>1</v>
      </c>
      <c r="W2">
        <v>0</v>
      </c>
      <c r="X2">
        <v>-1417349443</v>
      </c>
      <c r="Y2">
        <f t="shared" si="0"/>
        <v>0.03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0.03</v>
      </c>
      <c r="AU2" t="s">
        <v>3</v>
      </c>
      <c r="AV2">
        <v>2</v>
      </c>
      <c r="AW2">
        <v>2</v>
      </c>
      <c r="AX2">
        <v>65175941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ROUND(Y2*Source!I62,7)</f>
        <v>1.6667999999999999E-2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>ROUND(ROUND(AE2,2)*CX2,2)</f>
        <v>0</v>
      </c>
      <c r="DG2">
        <f>ROUND(ROUND(AF2,2)*CX2,2)</f>
        <v>0</v>
      </c>
      <c r="DH2">
        <f t="shared" si="3"/>
        <v>0</v>
      </c>
      <c r="DI2">
        <f t="shared" si="4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ROW(Source!A62)</f>
        <v>62</v>
      </c>
      <c r="B3">
        <v>65175792</v>
      </c>
      <c r="C3">
        <v>65175932</v>
      </c>
      <c r="D3">
        <v>56571642</v>
      </c>
      <c r="E3">
        <v>1</v>
      </c>
      <c r="F3">
        <v>1</v>
      </c>
      <c r="G3">
        <v>1</v>
      </c>
      <c r="H3">
        <v>2</v>
      </c>
      <c r="I3" t="s">
        <v>365</v>
      </c>
      <c r="J3" t="s">
        <v>366</v>
      </c>
      <c r="K3" t="s">
        <v>367</v>
      </c>
      <c r="L3">
        <v>1368</v>
      </c>
      <c r="N3">
        <v>1011</v>
      </c>
      <c r="O3" t="s">
        <v>368</v>
      </c>
      <c r="P3" t="s">
        <v>368</v>
      </c>
      <c r="Q3">
        <v>1</v>
      </c>
      <c r="W3">
        <v>0</v>
      </c>
      <c r="X3">
        <v>-262943181</v>
      </c>
      <c r="Y3">
        <f t="shared" si="0"/>
        <v>0.01</v>
      </c>
      <c r="AA3">
        <v>0</v>
      </c>
      <c r="AB3">
        <v>9</v>
      </c>
      <c r="AC3">
        <v>0</v>
      </c>
      <c r="AD3">
        <v>0</v>
      </c>
      <c r="AE3">
        <v>0</v>
      </c>
      <c r="AF3">
        <v>6.62</v>
      </c>
      <c r="AG3">
        <v>0</v>
      </c>
      <c r="AH3">
        <v>0</v>
      </c>
      <c r="AI3">
        <v>1</v>
      </c>
      <c r="AJ3">
        <v>1.36</v>
      </c>
      <c r="AK3">
        <v>1</v>
      </c>
      <c r="AL3">
        <v>1</v>
      </c>
      <c r="AM3">
        <v>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0.01</v>
      </c>
      <c r="AU3" t="s">
        <v>3</v>
      </c>
      <c r="AV3">
        <v>1</v>
      </c>
      <c r="AW3">
        <v>2</v>
      </c>
      <c r="AX3">
        <v>65175942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6.6200000000000009E-2</v>
      </c>
      <c r="BL3">
        <v>0</v>
      </c>
      <c r="BM3">
        <v>0</v>
      </c>
      <c r="BN3">
        <v>0</v>
      </c>
      <c r="BO3">
        <v>0</v>
      </c>
      <c r="BP3">
        <v>1</v>
      </c>
      <c r="BQ3">
        <v>0</v>
      </c>
      <c r="BR3">
        <v>6.6200000000000009E-2</v>
      </c>
      <c r="BS3">
        <v>0</v>
      </c>
      <c r="BT3">
        <v>0</v>
      </c>
      <c r="BU3">
        <v>0</v>
      </c>
      <c r="BV3">
        <v>0</v>
      </c>
      <c r="BW3">
        <v>1</v>
      </c>
      <c r="CV3">
        <v>0</v>
      </c>
      <c r="CW3">
        <f>ROUND(Y3*Source!I62*DO3,7)</f>
        <v>0</v>
      </c>
      <c r="CX3">
        <f>ROUND(Y3*Source!I62,7)</f>
        <v>5.5560000000000002E-3</v>
      </c>
      <c r="CY3">
        <f>AB3</f>
        <v>9</v>
      </c>
      <c r="CZ3">
        <f>AF3</f>
        <v>6.62</v>
      </c>
      <c r="DA3">
        <f>AJ3</f>
        <v>1.36</v>
      </c>
      <c r="DB3">
        <f t="shared" si="1"/>
        <v>7.0000000000000007E-2</v>
      </c>
      <c r="DC3">
        <f t="shared" si="2"/>
        <v>0</v>
      </c>
      <c r="DD3" t="s">
        <v>3</v>
      </c>
      <c r="DE3" t="s">
        <v>3</v>
      </c>
      <c r="DF3">
        <f>ROUND(ROUND(AE3,2)*CX3,2)</f>
        <v>0</v>
      </c>
      <c r="DG3">
        <f>ROUND(ROUND(AF3*AJ3,2)*CX3,2)</f>
        <v>0.05</v>
      </c>
      <c r="DH3">
        <f t="shared" si="3"/>
        <v>0</v>
      </c>
      <c r="DI3">
        <f t="shared" si="4"/>
        <v>0</v>
      </c>
      <c r="DJ3">
        <f>DG3+DH3</f>
        <v>0.05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ROW(Source!A62)</f>
        <v>62</v>
      </c>
      <c r="B4">
        <v>65175792</v>
      </c>
      <c r="C4">
        <v>65175932</v>
      </c>
      <c r="D4">
        <v>56571671</v>
      </c>
      <c r="E4">
        <v>1</v>
      </c>
      <c r="F4">
        <v>1</v>
      </c>
      <c r="G4">
        <v>1</v>
      </c>
      <c r="H4">
        <v>2</v>
      </c>
      <c r="I4" t="s">
        <v>369</v>
      </c>
      <c r="J4" t="s">
        <v>370</v>
      </c>
      <c r="K4" t="s">
        <v>371</v>
      </c>
      <c r="L4">
        <v>1368</v>
      </c>
      <c r="N4">
        <v>1011</v>
      </c>
      <c r="O4" t="s">
        <v>368</v>
      </c>
      <c r="P4" t="s">
        <v>368</v>
      </c>
      <c r="Q4">
        <v>1</v>
      </c>
      <c r="W4">
        <v>0</v>
      </c>
      <c r="X4">
        <v>-2044682579</v>
      </c>
      <c r="Y4">
        <f t="shared" si="0"/>
        <v>0.01</v>
      </c>
      <c r="AA4">
        <v>0</v>
      </c>
      <c r="AB4">
        <v>1558.39</v>
      </c>
      <c r="AC4">
        <v>563.76</v>
      </c>
      <c r="AD4">
        <v>0</v>
      </c>
      <c r="AE4">
        <v>0</v>
      </c>
      <c r="AF4">
        <v>1558.39</v>
      </c>
      <c r="AG4">
        <v>563.76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3</v>
      </c>
      <c r="AT4">
        <v>0.01</v>
      </c>
      <c r="AU4" t="s">
        <v>3</v>
      </c>
      <c r="AV4">
        <v>1</v>
      </c>
      <c r="AW4">
        <v>2</v>
      </c>
      <c r="AX4">
        <v>65175943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15.583900000000002</v>
      </c>
      <c r="BL4">
        <v>5.6375999999999999</v>
      </c>
      <c r="BM4">
        <v>0</v>
      </c>
      <c r="BN4">
        <v>0</v>
      </c>
      <c r="BO4">
        <v>0.01</v>
      </c>
      <c r="BP4">
        <v>1</v>
      </c>
      <c r="BQ4">
        <v>0</v>
      </c>
      <c r="BR4">
        <v>15.583900000000002</v>
      </c>
      <c r="BS4">
        <v>5.6375999999999999</v>
      </c>
      <c r="BT4">
        <v>0</v>
      </c>
      <c r="BU4">
        <v>0</v>
      </c>
      <c r="BV4">
        <v>0.01</v>
      </c>
      <c r="BW4">
        <v>1</v>
      </c>
      <c r="CV4">
        <v>0</v>
      </c>
      <c r="CW4">
        <f>ROUND(Y4*Source!I62*DO4,7)</f>
        <v>5.5560000000000002E-3</v>
      </c>
      <c r="CX4">
        <f>ROUND(Y4*Source!I62,7)</f>
        <v>5.5560000000000002E-3</v>
      </c>
      <c r="CY4">
        <f>AB4</f>
        <v>1558.39</v>
      </c>
      <c r="CZ4">
        <f>AF4</f>
        <v>1558.39</v>
      </c>
      <c r="DA4">
        <f>AJ4</f>
        <v>1</v>
      </c>
      <c r="DB4">
        <f t="shared" si="1"/>
        <v>15.58</v>
      </c>
      <c r="DC4">
        <f t="shared" si="2"/>
        <v>5.64</v>
      </c>
      <c r="DD4" t="s">
        <v>3</v>
      </c>
      <c r="DE4" t="s">
        <v>3</v>
      </c>
      <c r="DF4">
        <f>ROUND(ROUND(AE4,2)*CX4,2)</f>
        <v>0</v>
      </c>
      <c r="DG4">
        <f>ROUND(ROUND(AF4,2)*CX4,2)</f>
        <v>8.66</v>
      </c>
      <c r="DH4">
        <f t="shared" si="3"/>
        <v>3.13</v>
      </c>
      <c r="DI4">
        <f t="shared" si="4"/>
        <v>0</v>
      </c>
      <c r="DJ4">
        <f>DG4+DH4</f>
        <v>11.79</v>
      </c>
      <c r="DK4">
        <v>1</v>
      </c>
      <c r="DL4" t="s">
        <v>372</v>
      </c>
      <c r="DM4">
        <v>5</v>
      </c>
      <c r="DN4" t="s">
        <v>362</v>
      </c>
      <c r="DO4">
        <v>1</v>
      </c>
    </row>
    <row r="5" spans="1:119" x14ac:dyDescent="0.2">
      <c r="A5">
        <f>ROW(Source!A62)</f>
        <v>62</v>
      </c>
      <c r="B5">
        <v>65175792</v>
      </c>
      <c r="C5">
        <v>65175932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373</v>
      </c>
      <c r="J5" t="s">
        <v>374</v>
      </c>
      <c r="K5" t="s">
        <v>375</v>
      </c>
      <c r="L5">
        <v>1368</v>
      </c>
      <c r="N5">
        <v>1011</v>
      </c>
      <c r="O5" t="s">
        <v>368</v>
      </c>
      <c r="P5" t="s">
        <v>368</v>
      </c>
      <c r="Q5">
        <v>1</v>
      </c>
      <c r="W5">
        <v>0</v>
      </c>
      <c r="X5">
        <v>1230426758</v>
      </c>
      <c r="Y5">
        <f t="shared" si="0"/>
        <v>0.02</v>
      </c>
      <c r="AA5">
        <v>0</v>
      </c>
      <c r="AB5">
        <v>578.28</v>
      </c>
      <c r="AC5">
        <v>490.55</v>
      </c>
      <c r="AD5">
        <v>0</v>
      </c>
      <c r="AE5">
        <v>0</v>
      </c>
      <c r="AF5">
        <v>477.92</v>
      </c>
      <c r="AG5">
        <v>490.55</v>
      </c>
      <c r="AH5">
        <v>0</v>
      </c>
      <c r="AI5">
        <v>1</v>
      </c>
      <c r="AJ5">
        <v>1.21</v>
      </c>
      <c r="AK5">
        <v>1</v>
      </c>
      <c r="AL5">
        <v>1</v>
      </c>
      <c r="AM5">
        <v>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0.02</v>
      </c>
      <c r="AU5" t="s">
        <v>3</v>
      </c>
      <c r="AV5">
        <v>1</v>
      </c>
      <c r="AW5">
        <v>2</v>
      </c>
      <c r="AX5">
        <v>65175944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9.5584000000000007</v>
      </c>
      <c r="BL5">
        <v>9.8109999999999999</v>
      </c>
      <c r="BM5">
        <v>0</v>
      </c>
      <c r="BN5">
        <v>0</v>
      </c>
      <c r="BO5">
        <v>0.02</v>
      </c>
      <c r="BP5">
        <v>1</v>
      </c>
      <c r="BQ5">
        <v>0</v>
      </c>
      <c r="BR5">
        <v>9.5584000000000007</v>
      </c>
      <c r="BS5">
        <v>9.8109999999999999</v>
      </c>
      <c r="BT5">
        <v>0</v>
      </c>
      <c r="BU5">
        <v>0</v>
      </c>
      <c r="BV5">
        <v>0.02</v>
      </c>
      <c r="BW5">
        <v>1</v>
      </c>
      <c r="CV5">
        <v>0</v>
      </c>
      <c r="CW5">
        <f>ROUND(Y5*Source!I62*DO5,7)</f>
        <v>1.1112E-2</v>
      </c>
      <c r="CX5">
        <f>ROUND(Y5*Source!I62,7)</f>
        <v>1.1112E-2</v>
      </c>
      <c r="CY5">
        <f>AB5</f>
        <v>578.28</v>
      </c>
      <c r="CZ5">
        <f>AF5</f>
        <v>477.92</v>
      </c>
      <c r="DA5">
        <f>AJ5</f>
        <v>1.21</v>
      </c>
      <c r="DB5">
        <f t="shared" si="1"/>
        <v>9.56</v>
      </c>
      <c r="DC5">
        <f t="shared" si="2"/>
        <v>9.81</v>
      </c>
      <c r="DD5" t="s">
        <v>3</v>
      </c>
      <c r="DE5" t="s">
        <v>3</v>
      </c>
      <c r="DF5">
        <f>ROUND(ROUND(AE5,2)*CX5,2)</f>
        <v>0</v>
      </c>
      <c r="DG5">
        <f>ROUND(ROUND(AF5*AJ5,2)*CX5,2)</f>
        <v>6.43</v>
      </c>
      <c r="DH5">
        <f t="shared" si="3"/>
        <v>5.45</v>
      </c>
      <c r="DI5">
        <f t="shared" si="4"/>
        <v>0</v>
      </c>
      <c r="DJ5">
        <f>DG5+DH5</f>
        <v>11.879999999999999</v>
      </c>
      <c r="DK5">
        <v>0</v>
      </c>
      <c r="DL5" t="s">
        <v>376</v>
      </c>
      <c r="DM5">
        <v>4</v>
      </c>
      <c r="DN5" t="s">
        <v>362</v>
      </c>
      <c r="DO5">
        <v>1</v>
      </c>
    </row>
    <row r="6" spans="1:119" x14ac:dyDescent="0.2">
      <c r="A6">
        <f>ROW(Source!A62)</f>
        <v>62</v>
      </c>
      <c r="B6">
        <v>65175792</v>
      </c>
      <c r="C6">
        <v>65175932</v>
      </c>
      <c r="D6">
        <v>56582407</v>
      </c>
      <c r="E6">
        <v>1</v>
      </c>
      <c r="F6">
        <v>1</v>
      </c>
      <c r="G6">
        <v>1</v>
      </c>
      <c r="H6">
        <v>3</v>
      </c>
      <c r="I6" t="s">
        <v>377</v>
      </c>
      <c r="J6" t="s">
        <v>378</v>
      </c>
      <c r="K6" t="s">
        <v>379</v>
      </c>
      <c r="L6">
        <v>1346</v>
      </c>
      <c r="N6">
        <v>1009</v>
      </c>
      <c r="O6" t="s">
        <v>380</v>
      </c>
      <c r="P6" t="s">
        <v>380</v>
      </c>
      <c r="Q6">
        <v>1</v>
      </c>
      <c r="W6">
        <v>0</v>
      </c>
      <c r="X6">
        <v>-529816839</v>
      </c>
      <c r="Y6">
        <f t="shared" si="0"/>
        <v>5</v>
      </c>
      <c r="AA6">
        <v>77.989999999999995</v>
      </c>
      <c r="AB6">
        <v>0</v>
      </c>
      <c r="AC6">
        <v>0</v>
      </c>
      <c r="AD6">
        <v>0</v>
      </c>
      <c r="AE6">
        <v>56.11</v>
      </c>
      <c r="AF6">
        <v>0</v>
      </c>
      <c r="AG6">
        <v>0</v>
      </c>
      <c r="AH6">
        <v>0</v>
      </c>
      <c r="AI6">
        <v>1.39</v>
      </c>
      <c r="AJ6">
        <v>1</v>
      </c>
      <c r="AK6">
        <v>1</v>
      </c>
      <c r="AL6">
        <v>1</v>
      </c>
      <c r="AM6">
        <v>2</v>
      </c>
      <c r="AN6">
        <v>0</v>
      </c>
      <c r="AO6">
        <v>0</v>
      </c>
      <c r="AP6">
        <v>0</v>
      </c>
      <c r="AQ6">
        <v>1</v>
      </c>
      <c r="AR6">
        <v>0</v>
      </c>
      <c r="AS6" t="s">
        <v>3</v>
      </c>
      <c r="AT6">
        <v>5</v>
      </c>
      <c r="AU6" t="s">
        <v>3</v>
      </c>
      <c r="AV6">
        <v>0</v>
      </c>
      <c r="AW6">
        <v>2</v>
      </c>
      <c r="AX6">
        <v>65175945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280.55</v>
      </c>
      <c r="BK6">
        <v>0</v>
      </c>
      <c r="BL6">
        <v>0</v>
      </c>
      <c r="BM6">
        <v>0</v>
      </c>
      <c r="BN6">
        <v>0</v>
      </c>
      <c r="BO6">
        <v>0</v>
      </c>
      <c r="BP6">
        <v>1</v>
      </c>
      <c r="BQ6">
        <v>280.55</v>
      </c>
      <c r="BR6">
        <v>0</v>
      </c>
      <c r="BS6">
        <v>0</v>
      </c>
      <c r="BT6">
        <v>0</v>
      </c>
      <c r="BU6">
        <v>0</v>
      </c>
      <c r="BV6">
        <v>0</v>
      </c>
      <c r="BW6">
        <v>1</v>
      </c>
      <c r="CV6">
        <v>0</v>
      </c>
      <c r="CW6">
        <v>0</v>
      </c>
      <c r="CX6">
        <f>ROUND(Y6*Source!I62,7)</f>
        <v>2.778</v>
      </c>
      <c r="CY6">
        <f>AA6</f>
        <v>77.989999999999995</v>
      </c>
      <c r="CZ6">
        <f>AE6</f>
        <v>56.11</v>
      </c>
      <c r="DA6">
        <f>AI6</f>
        <v>1.39</v>
      </c>
      <c r="DB6">
        <f t="shared" si="1"/>
        <v>280.55</v>
      </c>
      <c r="DC6">
        <f t="shared" si="2"/>
        <v>0</v>
      </c>
      <c r="DD6" t="s">
        <v>3</v>
      </c>
      <c r="DE6" t="s">
        <v>3</v>
      </c>
      <c r="DF6">
        <f>ROUND(ROUND(AE6*AI6,2)*CX6,2)</f>
        <v>216.66</v>
      </c>
      <c r="DG6">
        <f>ROUND(ROUND(AF6,2)*CX6,2)</f>
        <v>0</v>
      </c>
      <c r="DH6">
        <f t="shared" si="3"/>
        <v>0</v>
      </c>
      <c r="DI6">
        <f t="shared" si="4"/>
        <v>0</v>
      </c>
      <c r="DJ6">
        <f>DF6</f>
        <v>216.66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ROW(Source!A62)</f>
        <v>62</v>
      </c>
      <c r="B7">
        <v>65175792</v>
      </c>
      <c r="C7">
        <v>65175932</v>
      </c>
      <c r="D7">
        <v>56610726</v>
      </c>
      <c r="E7">
        <v>1</v>
      </c>
      <c r="F7">
        <v>1</v>
      </c>
      <c r="G7">
        <v>1</v>
      </c>
      <c r="H7">
        <v>3</v>
      </c>
      <c r="I7" t="s">
        <v>381</v>
      </c>
      <c r="J7" t="s">
        <v>382</v>
      </c>
      <c r="K7" t="s">
        <v>383</v>
      </c>
      <c r="L7">
        <v>1346</v>
      </c>
      <c r="N7">
        <v>1009</v>
      </c>
      <c r="O7" t="s">
        <v>380</v>
      </c>
      <c r="P7" t="s">
        <v>380</v>
      </c>
      <c r="Q7">
        <v>1</v>
      </c>
      <c r="W7">
        <v>0</v>
      </c>
      <c r="X7">
        <v>-710112584</v>
      </c>
      <c r="Y7">
        <f t="shared" si="0"/>
        <v>32</v>
      </c>
      <c r="AA7">
        <v>76.959999999999994</v>
      </c>
      <c r="AB7">
        <v>0</v>
      </c>
      <c r="AC7">
        <v>0</v>
      </c>
      <c r="AD7">
        <v>0</v>
      </c>
      <c r="AE7">
        <v>60.6</v>
      </c>
      <c r="AF7">
        <v>0</v>
      </c>
      <c r="AG7">
        <v>0</v>
      </c>
      <c r="AH7">
        <v>0</v>
      </c>
      <c r="AI7">
        <v>1.27</v>
      </c>
      <c r="AJ7">
        <v>1</v>
      </c>
      <c r="AK7">
        <v>1</v>
      </c>
      <c r="AL7">
        <v>1</v>
      </c>
      <c r="AM7">
        <v>2</v>
      </c>
      <c r="AN7">
        <v>0</v>
      </c>
      <c r="AO7">
        <v>0</v>
      </c>
      <c r="AP7">
        <v>0</v>
      </c>
      <c r="AQ7">
        <v>1</v>
      </c>
      <c r="AR7">
        <v>0</v>
      </c>
      <c r="AS7" t="s">
        <v>3</v>
      </c>
      <c r="AT7">
        <v>32</v>
      </c>
      <c r="AU7" t="s">
        <v>3</v>
      </c>
      <c r="AV7">
        <v>0</v>
      </c>
      <c r="AW7">
        <v>2</v>
      </c>
      <c r="AX7">
        <v>65175946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1939.2</v>
      </c>
      <c r="BK7">
        <v>0</v>
      </c>
      <c r="BL7">
        <v>0</v>
      </c>
      <c r="BM7">
        <v>0</v>
      </c>
      <c r="BN7">
        <v>0</v>
      </c>
      <c r="BO7">
        <v>0</v>
      </c>
      <c r="BP7">
        <v>1</v>
      </c>
      <c r="BQ7">
        <v>1939.2</v>
      </c>
      <c r="BR7">
        <v>0</v>
      </c>
      <c r="BS7">
        <v>0</v>
      </c>
      <c r="BT7">
        <v>0</v>
      </c>
      <c r="BU7">
        <v>0</v>
      </c>
      <c r="BV7">
        <v>0</v>
      </c>
      <c r="BW7">
        <v>1</v>
      </c>
      <c r="CV7">
        <v>0</v>
      </c>
      <c r="CW7">
        <v>0</v>
      </c>
      <c r="CX7">
        <f>ROUND(Y7*Source!I62,7)</f>
        <v>17.779199999999999</v>
      </c>
      <c r="CY7">
        <f>AA7</f>
        <v>76.959999999999994</v>
      </c>
      <c r="CZ7">
        <f>AE7</f>
        <v>60.6</v>
      </c>
      <c r="DA7">
        <f>AI7</f>
        <v>1.27</v>
      </c>
      <c r="DB7">
        <f t="shared" si="1"/>
        <v>1939.2</v>
      </c>
      <c r="DC7">
        <f t="shared" si="2"/>
        <v>0</v>
      </c>
      <c r="DD7" t="s">
        <v>3</v>
      </c>
      <c r="DE7" t="s">
        <v>3</v>
      </c>
      <c r="DF7">
        <f>ROUND(ROUND(AE7*AI7,2)*CX7,2)</f>
        <v>1368.29</v>
      </c>
      <c r="DG7">
        <f>ROUND(ROUND(AF7,2)*CX7,2)</f>
        <v>0</v>
      </c>
      <c r="DH7">
        <f t="shared" si="3"/>
        <v>0</v>
      </c>
      <c r="DI7">
        <f t="shared" si="4"/>
        <v>0</v>
      </c>
      <c r="DJ7">
        <f>DF7</f>
        <v>1368.29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ROW(Source!A63)</f>
        <v>63</v>
      </c>
      <c r="B8">
        <v>65175792</v>
      </c>
      <c r="C8">
        <v>65175947</v>
      </c>
      <c r="D8">
        <v>37072442</v>
      </c>
      <c r="E8">
        <v>108</v>
      </c>
      <c r="F8">
        <v>1</v>
      </c>
      <c r="G8">
        <v>1</v>
      </c>
      <c r="H8">
        <v>1</v>
      </c>
      <c r="I8" t="s">
        <v>384</v>
      </c>
      <c r="J8" t="s">
        <v>3</v>
      </c>
      <c r="K8" t="s">
        <v>385</v>
      </c>
      <c r="L8">
        <v>1191</v>
      </c>
      <c r="N8">
        <v>1013</v>
      </c>
      <c r="O8" t="s">
        <v>362</v>
      </c>
      <c r="P8" t="s">
        <v>362</v>
      </c>
      <c r="Q8">
        <v>1</v>
      </c>
      <c r="W8">
        <v>0</v>
      </c>
      <c r="X8">
        <v>-981676222</v>
      </c>
      <c r="Y8">
        <f t="shared" si="0"/>
        <v>5.31</v>
      </c>
      <c r="AA8">
        <v>0</v>
      </c>
      <c r="AB8">
        <v>0</v>
      </c>
      <c r="AC8">
        <v>0</v>
      </c>
      <c r="AD8">
        <v>541.79999999999995</v>
      </c>
      <c r="AE8">
        <v>0</v>
      </c>
      <c r="AF8">
        <v>0</v>
      </c>
      <c r="AG8">
        <v>0</v>
      </c>
      <c r="AH8">
        <v>541.79999999999995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5.31</v>
      </c>
      <c r="AU8" t="s">
        <v>3</v>
      </c>
      <c r="AV8">
        <v>1</v>
      </c>
      <c r="AW8">
        <v>2</v>
      </c>
      <c r="AX8">
        <v>65175956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2876.9579999999996</v>
      </c>
      <c r="BN8">
        <v>5.31</v>
      </c>
      <c r="BO8">
        <v>0</v>
      </c>
      <c r="BP8">
        <v>1</v>
      </c>
      <c r="BQ8">
        <v>0</v>
      </c>
      <c r="BR8">
        <v>0</v>
      </c>
      <c r="BS8">
        <v>0</v>
      </c>
      <c r="BT8">
        <v>2876.9579999999996</v>
      </c>
      <c r="BU8">
        <v>5.31</v>
      </c>
      <c r="BV8">
        <v>0</v>
      </c>
      <c r="BW8">
        <v>1</v>
      </c>
      <c r="CU8">
        <f>ROUND(AT8*Source!I63*AH8*AL8,2)</f>
        <v>1598.44</v>
      </c>
      <c r="CV8">
        <f>ROUND(Y8*Source!I63,7)</f>
        <v>2.9502359999999999</v>
      </c>
      <c r="CW8">
        <v>0</v>
      </c>
      <c r="CX8">
        <f>ROUND(Y8*Source!I63,7)</f>
        <v>2.9502359999999999</v>
      </c>
      <c r="CY8">
        <f>AD8</f>
        <v>541.79999999999995</v>
      </c>
      <c r="CZ8">
        <f>AH8</f>
        <v>541.79999999999995</v>
      </c>
      <c r="DA8">
        <f>AL8</f>
        <v>1</v>
      </c>
      <c r="DB8">
        <f t="shared" si="1"/>
        <v>2876.96</v>
      </c>
      <c r="DC8">
        <f t="shared" si="2"/>
        <v>0</v>
      </c>
      <c r="DD8" t="s">
        <v>3</v>
      </c>
      <c r="DE8" t="s">
        <v>3</v>
      </c>
      <c r="DF8">
        <f t="shared" ref="DF8:DF13" si="5">ROUND(ROUND(AE8,2)*CX8,2)</f>
        <v>0</v>
      </c>
      <c r="DG8">
        <f>ROUND(ROUND(AF8,2)*CX8,2)</f>
        <v>0</v>
      </c>
      <c r="DH8">
        <f t="shared" si="3"/>
        <v>0</v>
      </c>
      <c r="DI8">
        <f t="shared" si="4"/>
        <v>1598.44</v>
      </c>
      <c r="DJ8">
        <f>DI8</f>
        <v>1598.44</v>
      </c>
      <c r="DK8">
        <v>1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ROW(Source!A63)</f>
        <v>63</v>
      </c>
      <c r="B9">
        <v>65175792</v>
      </c>
      <c r="C9">
        <v>65175947</v>
      </c>
      <c r="D9">
        <v>37064876</v>
      </c>
      <c r="E9">
        <v>108</v>
      </c>
      <c r="F9">
        <v>1</v>
      </c>
      <c r="G9">
        <v>1</v>
      </c>
      <c r="H9">
        <v>1</v>
      </c>
      <c r="I9" t="s">
        <v>363</v>
      </c>
      <c r="J9" t="s">
        <v>3</v>
      </c>
      <c r="K9" t="s">
        <v>364</v>
      </c>
      <c r="L9">
        <v>1191</v>
      </c>
      <c r="N9">
        <v>1013</v>
      </c>
      <c r="O9" t="s">
        <v>362</v>
      </c>
      <c r="P9" t="s">
        <v>362</v>
      </c>
      <c r="Q9">
        <v>1</v>
      </c>
      <c r="W9">
        <v>0</v>
      </c>
      <c r="X9">
        <v>-1417349443</v>
      </c>
      <c r="Y9">
        <f t="shared" si="0"/>
        <v>0.02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3</v>
      </c>
      <c r="AT9">
        <v>0.02</v>
      </c>
      <c r="AU9" t="s">
        <v>3</v>
      </c>
      <c r="AV9">
        <v>2</v>
      </c>
      <c r="AW9">
        <v>2</v>
      </c>
      <c r="AX9">
        <v>65175957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ROUND(Y9*Source!I63,7)</f>
        <v>1.1112E-2</v>
      </c>
      <c r="CY9">
        <f>AD9</f>
        <v>0</v>
      </c>
      <c r="CZ9">
        <f>AH9</f>
        <v>0</v>
      </c>
      <c r="DA9">
        <f>AL9</f>
        <v>1</v>
      </c>
      <c r="DB9">
        <f t="shared" si="1"/>
        <v>0</v>
      </c>
      <c r="DC9">
        <f t="shared" si="2"/>
        <v>0</v>
      </c>
      <c r="DD9" t="s">
        <v>3</v>
      </c>
      <c r="DE9" t="s">
        <v>3</v>
      </c>
      <c r="DF9">
        <f t="shared" si="5"/>
        <v>0</v>
      </c>
      <c r="DG9">
        <f>ROUND(ROUND(AF9,2)*CX9,2)</f>
        <v>0</v>
      </c>
      <c r="DH9">
        <f t="shared" si="3"/>
        <v>0</v>
      </c>
      <c r="DI9">
        <f t="shared" si="4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ROW(Source!A63)</f>
        <v>63</v>
      </c>
      <c r="B10">
        <v>65175792</v>
      </c>
      <c r="C10">
        <v>65175947</v>
      </c>
      <c r="D10">
        <v>56571642</v>
      </c>
      <c r="E10">
        <v>1</v>
      </c>
      <c r="F10">
        <v>1</v>
      </c>
      <c r="G10">
        <v>1</v>
      </c>
      <c r="H10">
        <v>2</v>
      </c>
      <c r="I10" t="s">
        <v>365</v>
      </c>
      <c r="J10" t="s">
        <v>366</v>
      </c>
      <c r="K10" t="s">
        <v>367</v>
      </c>
      <c r="L10">
        <v>1368</v>
      </c>
      <c r="N10">
        <v>1011</v>
      </c>
      <c r="O10" t="s">
        <v>368</v>
      </c>
      <c r="P10" t="s">
        <v>368</v>
      </c>
      <c r="Q10">
        <v>1</v>
      </c>
      <c r="W10">
        <v>0</v>
      </c>
      <c r="X10">
        <v>-262943181</v>
      </c>
      <c r="Y10">
        <f t="shared" si="0"/>
        <v>0.01</v>
      </c>
      <c r="AA10">
        <v>0</v>
      </c>
      <c r="AB10">
        <v>9</v>
      </c>
      <c r="AC10">
        <v>0</v>
      </c>
      <c r="AD10">
        <v>0</v>
      </c>
      <c r="AE10">
        <v>0</v>
      </c>
      <c r="AF10">
        <v>6.62</v>
      </c>
      <c r="AG10">
        <v>0</v>
      </c>
      <c r="AH10">
        <v>0</v>
      </c>
      <c r="AI10">
        <v>1</v>
      </c>
      <c r="AJ10">
        <v>1.36</v>
      </c>
      <c r="AK10">
        <v>1</v>
      </c>
      <c r="AL10">
        <v>1</v>
      </c>
      <c r="AM10">
        <v>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3</v>
      </c>
      <c r="AT10">
        <v>0.01</v>
      </c>
      <c r="AU10" t="s">
        <v>3</v>
      </c>
      <c r="AV10">
        <v>1</v>
      </c>
      <c r="AW10">
        <v>2</v>
      </c>
      <c r="AX10">
        <v>65175958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6.6200000000000009E-2</v>
      </c>
      <c r="BL10">
        <v>0</v>
      </c>
      <c r="BM10">
        <v>0</v>
      </c>
      <c r="BN10">
        <v>0</v>
      </c>
      <c r="BO10">
        <v>0</v>
      </c>
      <c r="BP10">
        <v>1</v>
      </c>
      <c r="BQ10">
        <v>0</v>
      </c>
      <c r="BR10">
        <v>6.6200000000000009E-2</v>
      </c>
      <c r="BS10">
        <v>0</v>
      </c>
      <c r="BT10">
        <v>0</v>
      </c>
      <c r="BU10">
        <v>0</v>
      </c>
      <c r="BV10">
        <v>0</v>
      </c>
      <c r="BW10">
        <v>1</v>
      </c>
      <c r="CV10">
        <v>0</v>
      </c>
      <c r="CW10">
        <f>ROUND(Y10*Source!I63*DO10,7)</f>
        <v>0</v>
      </c>
      <c r="CX10">
        <f>ROUND(Y10*Source!I63,7)</f>
        <v>5.5560000000000002E-3</v>
      </c>
      <c r="CY10">
        <f>AB10</f>
        <v>9</v>
      </c>
      <c r="CZ10">
        <f>AF10</f>
        <v>6.62</v>
      </c>
      <c r="DA10">
        <f>AJ10</f>
        <v>1.36</v>
      </c>
      <c r="DB10">
        <f t="shared" si="1"/>
        <v>7.0000000000000007E-2</v>
      </c>
      <c r="DC10">
        <f t="shared" si="2"/>
        <v>0</v>
      </c>
      <c r="DD10" t="s">
        <v>3</v>
      </c>
      <c r="DE10" t="s">
        <v>3</v>
      </c>
      <c r="DF10">
        <f t="shared" si="5"/>
        <v>0</v>
      </c>
      <c r="DG10">
        <f>ROUND(ROUND(AF10*AJ10,2)*CX10,2)</f>
        <v>0.05</v>
      </c>
      <c r="DH10">
        <f t="shared" si="3"/>
        <v>0</v>
      </c>
      <c r="DI10">
        <f t="shared" si="4"/>
        <v>0</v>
      </c>
      <c r="DJ10">
        <f>DG10+DH10</f>
        <v>0.05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ROW(Source!A63)</f>
        <v>63</v>
      </c>
      <c r="B11">
        <v>65175792</v>
      </c>
      <c r="C11">
        <v>65175947</v>
      </c>
      <c r="D11">
        <v>56571671</v>
      </c>
      <c r="E11">
        <v>1</v>
      </c>
      <c r="F11">
        <v>1</v>
      </c>
      <c r="G11">
        <v>1</v>
      </c>
      <c r="H11">
        <v>2</v>
      </c>
      <c r="I11" t="s">
        <v>369</v>
      </c>
      <c r="J11" t="s">
        <v>370</v>
      </c>
      <c r="K11" t="s">
        <v>371</v>
      </c>
      <c r="L11">
        <v>1368</v>
      </c>
      <c r="N11">
        <v>1011</v>
      </c>
      <c r="O11" t="s">
        <v>368</v>
      </c>
      <c r="P11" t="s">
        <v>368</v>
      </c>
      <c r="Q11">
        <v>1</v>
      </c>
      <c r="W11">
        <v>0</v>
      </c>
      <c r="X11">
        <v>-2044682579</v>
      </c>
      <c r="Y11">
        <f t="shared" si="0"/>
        <v>0.01</v>
      </c>
      <c r="AA11">
        <v>0</v>
      </c>
      <c r="AB11">
        <v>1558.39</v>
      </c>
      <c r="AC11">
        <v>563.76</v>
      </c>
      <c r="AD11">
        <v>0</v>
      </c>
      <c r="AE11">
        <v>0</v>
      </c>
      <c r="AF11">
        <v>1558.39</v>
      </c>
      <c r="AG11">
        <v>563.76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0.01</v>
      </c>
      <c r="AU11" t="s">
        <v>3</v>
      </c>
      <c r="AV11">
        <v>1</v>
      </c>
      <c r="AW11">
        <v>2</v>
      </c>
      <c r="AX11">
        <v>65175959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15.583900000000002</v>
      </c>
      <c r="BL11">
        <v>5.6375999999999999</v>
      </c>
      <c r="BM11">
        <v>0</v>
      </c>
      <c r="BN11">
        <v>0</v>
      </c>
      <c r="BO11">
        <v>0.01</v>
      </c>
      <c r="BP11">
        <v>1</v>
      </c>
      <c r="BQ11">
        <v>0</v>
      </c>
      <c r="BR11">
        <v>15.583900000000002</v>
      </c>
      <c r="BS11">
        <v>5.6375999999999999</v>
      </c>
      <c r="BT11">
        <v>0</v>
      </c>
      <c r="BU11">
        <v>0</v>
      </c>
      <c r="BV11">
        <v>0.01</v>
      </c>
      <c r="BW11">
        <v>1</v>
      </c>
      <c r="CV11">
        <v>0</v>
      </c>
      <c r="CW11">
        <f>ROUND(Y11*Source!I63*DO11,7)</f>
        <v>5.5560000000000002E-3</v>
      </c>
      <c r="CX11">
        <f>ROUND(Y11*Source!I63,7)</f>
        <v>5.5560000000000002E-3</v>
      </c>
      <c r="CY11">
        <f>AB11</f>
        <v>1558.39</v>
      </c>
      <c r="CZ11">
        <f>AF11</f>
        <v>1558.39</v>
      </c>
      <c r="DA11">
        <f>AJ11</f>
        <v>1</v>
      </c>
      <c r="DB11">
        <f t="shared" si="1"/>
        <v>15.58</v>
      </c>
      <c r="DC11">
        <f t="shared" si="2"/>
        <v>5.64</v>
      </c>
      <c r="DD11" t="s">
        <v>3</v>
      </c>
      <c r="DE11" t="s">
        <v>3</v>
      </c>
      <c r="DF11">
        <f t="shared" si="5"/>
        <v>0</v>
      </c>
      <c r="DG11">
        <f>ROUND(ROUND(AF11,2)*CX11,2)</f>
        <v>8.66</v>
      </c>
      <c r="DH11">
        <f t="shared" si="3"/>
        <v>3.13</v>
      </c>
      <c r="DI11">
        <f t="shared" si="4"/>
        <v>0</v>
      </c>
      <c r="DJ11">
        <f>DG11+DH11</f>
        <v>11.79</v>
      </c>
      <c r="DK11">
        <v>1</v>
      </c>
      <c r="DL11" t="s">
        <v>372</v>
      </c>
      <c r="DM11">
        <v>5</v>
      </c>
      <c r="DN11" t="s">
        <v>362</v>
      </c>
      <c r="DO11">
        <v>1</v>
      </c>
    </row>
    <row r="12" spans="1:119" x14ac:dyDescent="0.2">
      <c r="A12">
        <f>ROW(Source!A63)</f>
        <v>63</v>
      </c>
      <c r="B12">
        <v>65175792</v>
      </c>
      <c r="C12">
        <v>65175947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373</v>
      </c>
      <c r="J12" t="s">
        <v>374</v>
      </c>
      <c r="K12" t="s">
        <v>375</v>
      </c>
      <c r="L12">
        <v>1368</v>
      </c>
      <c r="N12">
        <v>1011</v>
      </c>
      <c r="O12" t="s">
        <v>368</v>
      </c>
      <c r="P12" t="s">
        <v>368</v>
      </c>
      <c r="Q12">
        <v>1</v>
      </c>
      <c r="W12">
        <v>0</v>
      </c>
      <c r="X12">
        <v>1230426758</v>
      </c>
      <c r="Y12">
        <f t="shared" si="0"/>
        <v>0.01</v>
      </c>
      <c r="AA12">
        <v>0</v>
      </c>
      <c r="AB12">
        <v>578.28</v>
      </c>
      <c r="AC12">
        <v>490.55</v>
      </c>
      <c r="AD12">
        <v>0</v>
      </c>
      <c r="AE12">
        <v>0</v>
      </c>
      <c r="AF12">
        <v>477.92</v>
      </c>
      <c r="AG12">
        <v>490.55</v>
      </c>
      <c r="AH12">
        <v>0</v>
      </c>
      <c r="AI12">
        <v>1</v>
      </c>
      <c r="AJ12">
        <v>1.21</v>
      </c>
      <c r="AK12">
        <v>1</v>
      </c>
      <c r="AL12">
        <v>1</v>
      </c>
      <c r="AM12">
        <v>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0.01</v>
      </c>
      <c r="AU12" t="s">
        <v>3</v>
      </c>
      <c r="AV12">
        <v>1</v>
      </c>
      <c r="AW12">
        <v>2</v>
      </c>
      <c r="AX12">
        <v>65175960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4.7792000000000003</v>
      </c>
      <c r="BL12">
        <v>4.9055</v>
      </c>
      <c r="BM12">
        <v>0</v>
      </c>
      <c r="BN12">
        <v>0</v>
      </c>
      <c r="BO12">
        <v>0.01</v>
      </c>
      <c r="BP12">
        <v>1</v>
      </c>
      <c r="BQ12">
        <v>0</v>
      </c>
      <c r="BR12">
        <v>4.7792000000000003</v>
      </c>
      <c r="BS12">
        <v>4.9055</v>
      </c>
      <c r="BT12">
        <v>0</v>
      </c>
      <c r="BU12">
        <v>0</v>
      </c>
      <c r="BV12">
        <v>0.01</v>
      </c>
      <c r="BW12">
        <v>1</v>
      </c>
      <c r="CV12">
        <v>0</v>
      </c>
      <c r="CW12">
        <f>ROUND(Y12*Source!I63*DO12,7)</f>
        <v>5.5560000000000002E-3</v>
      </c>
      <c r="CX12">
        <f>ROUND(Y12*Source!I63,7)</f>
        <v>5.5560000000000002E-3</v>
      </c>
      <c r="CY12">
        <f>AB12</f>
        <v>578.28</v>
      </c>
      <c r="CZ12">
        <f>AF12</f>
        <v>477.92</v>
      </c>
      <c r="DA12">
        <f>AJ12</f>
        <v>1.21</v>
      </c>
      <c r="DB12">
        <f t="shared" si="1"/>
        <v>4.78</v>
      </c>
      <c r="DC12">
        <f t="shared" si="2"/>
        <v>4.91</v>
      </c>
      <c r="DD12" t="s">
        <v>3</v>
      </c>
      <c r="DE12" t="s">
        <v>3</v>
      </c>
      <c r="DF12">
        <f t="shared" si="5"/>
        <v>0</v>
      </c>
      <c r="DG12">
        <f>ROUND(ROUND(AF12*AJ12,2)*CX12,2)</f>
        <v>3.21</v>
      </c>
      <c r="DH12">
        <f t="shared" si="3"/>
        <v>2.73</v>
      </c>
      <c r="DI12">
        <f t="shared" si="4"/>
        <v>0</v>
      </c>
      <c r="DJ12">
        <f>DG12+DH12</f>
        <v>5.9399999999999995</v>
      </c>
      <c r="DK12">
        <v>0</v>
      </c>
      <c r="DL12" t="s">
        <v>376</v>
      </c>
      <c r="DM12">
        <v>4</v>
      </c>
      <c r="DN12" t="s">
        <v>362</v>
      </c>
      <c r="DO12">
        <v>1</v>
      </c>
    </row>
    <row r="13" spans="1:119" x14ac:dyDescent="0.2">
      <c r="A13">
        <f>ROW(Source!A63)</f>
        <v>63</v>
      </c>
      <c r="B13">
        <v>65175792</v>
      </c>
      <c r="C13">
        <v>65175947</v>
      </c>
      <c r="D13">
        <v>56573728</v>
      </c>
      <c r="E13">
        <v>1</v>
      </c>
      <c r="F13">
        <v>1</v>
      </c>
      <c r="G13">
        <v>1</v>
      </c>
      <c r="H13">
        <v>2</v>
      </c>
      <c r="I13" t="s">
        <v>386</v>
      </c>
      <c r="J13" t="s">
        <v>387</v>
      </c>
      <c r="K13" t="s">
        <v>388</v>
      </c>
      <c r="L13">
        <v>1368</v>
      </c>
      <c r="N13">
        <v>1011</v>
      </c>
      <c r="O13" t="s">
        <v>368</v>
      </c>
      <c r="P13" t="s">
        <v>368</v>
      </c>
      <c r="Q13">
        <v>1</v>
      </c>
      <c r="W13">
        <v>0</v>
      </c>
      <c r="X13">
        <v>-1730941074</v>
      </c>
      <c r="Y13">
        <f t="shared" si="0"/>
        <v>1.1200000000000001</v>
      </c>
      <c r="AA13">
        <v>0</v>
      </c>
      <c r="AB13">
        <v>6.04</v>
      </c>
      <c r="AC13">
        <v>0</v>
      </c>
      <c r="AD13">
        <v>0</v>
      </c>
      <c r="AE13">
        <v>0</v>
      </c>
      <c r="AF13">
        <v>6.04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1.1200000000000001</v>
      </c>
      <c r="AU13" t="s">
        <v>3</v>
      </c>
      <c r="AV13">
        <v>1</v>
      </c>
      <c r="AW13">
        <v>2</v>
      </c>
      <c r="AX13">
        <v>65175961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6.764800000000001</v>
      </c>
      <c r="BL13">
        <v>0</v>
      </c>
      <c r="BM13">
        <v>0</v>
      </c>
      <c r="BN13">
        <v>0</v>
      </c>
      <c r="BO13">
        <v>0</v>
      </c>
      <c r="BP13">
        <v>1</v>
      </c>
      <c r="BQ13">
        <v>0</v>
      </c>
      <c r="BR13">
        <v>6.764800000000001</v>
      </c>
      <c r="BS13">
        <v>0</v>
      </c>
      <c r="BT13">
        <v>0</v>
      </c>
      <c r="BU13">
        <v>0</v>
      </c>
      <c r="BV13">
        <v>0</v>
      </c>
      <c r="BW13">
        <v>1</v>
      </c>
      <c r="CV13">
        <v>0</v>
      </c>
      <c r="CW13">
        <f>ROUND(Y13*Source!I63*DO13,7)</f>
        <v>0</v>
      </c>
      <c r="CX13">
        <f>ROUND(Y13*Source!I63,7)</f>
        <v>0.62227200000000005</v>
      </c>
      <c r="CY13">
        <f>AB13</f>
        <v>6.04</v>
      </c>
      <c r="CZ13">
        <f>AF13</f>
        <v>6.04</v>
      </c>
      <c r="DA13">
        <f>AJ13</f>
        <v>1</v>
      </c>
      <c r="DB13">
        <f t="shared" si="1"/>
        <v>6.76</v>
      </c>
      <c r="DC13">
        <f t="shared" si="2"/>
        <v>0</v>
      </c>
      <c r="DD13" t="s">
        <v>3</v>
      </c>
      <c r="DE13" t="s">
        <v>3</v>
      </c>
      <c r="DF13">
        <f t="shared" si="5"/>
        <v>0</v>
      </c>
      <c r="DG13">
        <f>ROUND(ROUND(AF13,2)*CX13,2)</f>
        <v>3.76</v>
      </c>
      <c r="DH13">
        <f t="shared" si="3"/>
        <v>0</v>
      </c>
      <c r="DI13">
        <f t="shared" si="4"/>
        <v>0</v>
      </c>
      <c r="DJ13">
        <f>DG13+DH13</f>
        <v>3.76</v>
      </c>
      <c r="DK13">
        <v>1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ROW(Source!A63)</f>
        <v>63</v>
      </c>
      <c r="B14">
        <v>65175792</v>
      </c>
      <c r="C14">
        <v>65175947</v>
      </c>
      <c r="D14">
        <v>56609935</v>
      </c>
      <c r="E14">
        <v>1</v>
      </c>
      <c r="F14">
        <v>1</v>
      </c>
      <c r="G14">
        <v>1</v>
      </c>
      <c r="H14">
        <v>3</v>
      </c>
      <c r="I14" t="s">
        <v>389</v>
      </c>
      <c r="J14" t="s">
        <v>390</v>
      </c>
      <c r="K14" t="s">
        <v>391</v>
      </c>
      <c r="L14">
        <v>1348</v>
      </c>
      <c r="N14">
        <v>1009</v>
      </c>
      <c r="O14" t="s">
        <v>163</v>
      </c>
      <c r="P14" t="s">
        <v>163</v>
      </c>
      <c r="Q14">
        <v>1000</v>
      </c>
      <c r="W14">
        <v>0</v>
      </c>
      <c r="X14">
        <v>-269680440</v>
      </c>
      <c r="Y14">
        <f t="shared" si="0"/>
        <v>8.9999999999999993E-3</v>
      </c>
      <c r="AA14">
        <v>75894.62</v>
      </c>
      <c r="AB14">
        <v>0</v>
      </c>
      <c r="AC14">
        <v>0</v>
      </c>
      <c r="AD14">
        <v>0</v>
      </c>
      <c r="AE14">
        <v>51280.15</v>
      </c>
      <c r="AF14">
        <v>0</v>
      </c>
      <c r="AG14">
        <v>0</v>
      </c>
      <c r="AH14">
        <v>0</v>
      </c>
      <c r="AI14">
        <v>1.48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0</v>
      </c>
      <c r="AQ14">
        <v>1</v>
      </c>
      <c r="AR14">
        <v>0</v>
      </c>
      <c r="AS14" t="s">
        <v>3</v>
      </c>
      <c r="AT14">
        <v>8.9999999999999993E-3</v>
      </c>
      <c r="AU14" t="s">
        <v>3</v>
      </c>
      <c r="AV14">
        <v>0</v>
      </c>
      <c r="AW14">
        <v>2</v>
      </c>
      <c r="AX14">
        <v>65175962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461.52134999999998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461.52134999999998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1</v>
      </c>
      <c r="CV14">
        <v>0</v>
      </c>
      <c r="CW14">
        <v>0</v>
      </c>
      <c r="CX14">
        <f>ROUND(Y14*Source!I63,7)</f>
        <v>5.0004000000000003E-3</v>
      </c>
      <c r="CY14">
        <f>AA14</f>
        <v>75894.62</v>
      </c>
      <c r="CZ14">
        <f>AE14</f>
        <v>51280.15</v>
      </c>
      <c r="DA14">
        <f>AI14</f>
        <v>1.48</v>
      </c>
      <c r="DB14">
        <f t="shared" si="1"/>
        <v>461.52</v>
      </c>
      <c r="DC14">
        <f t="shared" si="2"/>
        <v>0</v>
      </c>
      <c r="DD14" t="s">
        <v>3</v>
      </c>
      <c r="DE14" t="s">
        <v>3</v>
      </c>
      <c r="DF14">
        <f>ROUND(ROUND(AE14*AI14,2)*CX14,2)</f>
        <v>379.5</v>
      </c>
      <c r="DG14">
        <f>ROUND(ROUND(AF14,2)*CX14,2)</f>
        <v>0</v>
      </c>
      <c r="DH14">
        <f t="shared" si="3"/>
        <v>0</v>
      </c>
      <c r="DI14">
        <f t="shared" si="4"/>
        <v>0</v>
      </c>
      <c r="DJ14">
        <f>DF14</f>
        <v>379.5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ROW(Source!A63)</f>
        <v>63</v>
      </c>
      <c r="B15">
        <v>65175792</v>
      </c>
      <c r="C15">
        <v>65175947</v>
      </c>
      <c r="D15">
        <v>56610649</v>
      </c>
      <c r="E15">
        <v>1</v>
      </c>
      <c r="F15">
        <v>1</v>
      </c>
      <c r="G15">
        <v>1</v>
      </c>
      <c r="H15">
        <v>3</v>
      </c>
      <c r="I15" t="s">
        <v>392</v>
      </c>
      <c r="J15" t="s">
        <v>393</v>
      </c>
      <c r="K15" t="s">
        <v>394</v>
      </c>
      <c r="L15">
        <v>1348</v>
      </c>
      <c r="N15">
        <v>1009</v>
      </c>
      <c r="O15" t="s">
        <v>163</v>
      </c>
      <c r="P15" t="s">
        <v>163</v>
      </c>
      <c r="Q15">
        <v>1000</v>
      </c>
      <c r="W15">
        <v>0</v>
      </c>
      <c r="X15">
        <v>-297541960</v>
      </c>
      <c r="Y15">
        <f t="shared" si="0"/>
        <v>1.5E-3</v>
      </c>
      <c r="AA15">
        <v>96374.75</v>
      </c>
      <c r="AB15">
        <v>0</v>
      </c>
      <c r="AC15">
        <v>0</v>
      </c>
      <c r="AD15">
        <v>0</v>
      </c>
      <c r="AE15">
        <v>75885.63</v>
      </c>
      <c r="AF15">
        <v>0</v>
      </c>
      <c r="AG15">
        <v>0</v>
      </c>
      <c r="AH15">
        <v>0</v>
      </c>
      <c r="AI15">
        <v>1.27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0</v>
      </c>
      <c r="AQ15">
        <v>1</v>
      </c>
      <c r="AR15">
        <v>0</v>
      </c>
      <c r="AS15" t="s">
        <v>3</v>
      </c>
      <c r="AT15">
        <v>1.5E-3</v>
      </c>
      <c r="AU15" t="s">
        <v>3</v>
      </c>
      <c r="AV15">
        <v>0</v>
      </c>
      <c r="AW15">
        <v>2</v>
      </c>
      <c r="AX15">
        <v>65175963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113.82844500000002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113.82844500000002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1</v>
      </c>
      <c r="CV15">
        <v>0</v>
      </c>
      <c r="CW15">
        <v>0</v>
      </c>
      <c r="CX15">
        <f>ROUND(Y15*Source!I63,7)</f>
        <v>8.3339999999999998E-4</v>
      </c>
      <c r="CY15">
        <f>AA15</f>
        <v>96374.75</v>
      </c>
      <c r="CZ15">
        <f>AE15</f>
        <v>75885.63</v>
      </c>
      <c r="DA15">
        <f>AI15</f>
        <v>1.27</v>
      </c>
      <c r="DB15">
        <f t="shared" si="1"/>
        <v>113.83</v>
      </c>
      <c r="DC15">
        <f t="shared" si="2"/>
        <v>0</v>
      </c>
      <c r="DD15" t="s">
        <v>3</v>
      </c>
      <c r="DE15" t="s">
        <v>3</v>
      </c>
      <c r="DF15">
        <f>ROUND(ROUND(AE15*AI15,2)*CX15,2)</f>
        <v>80.319999999999993</v>
      </c>
      <c r="DG15">
        <f>ROUND(ROUND(AF15,2)*CX15,2)</f>
        <v>0</v>
      </c>
      <c r="DH15">
        <f t="shared" si="3"/>
        <v>0</v>
      </c>
      <c r="DI15">
        <f t="shared" si="4"/>
        <v>0</v>
      </c>
      <c r="DJ15">
        <f>DF15</f>
        <v>80.319999999999993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ROW(Source!A64)</f>
        <v>64</v>
      </c>
      <c r="B16">
        <v>65175792</v>
      </c>
      <c r="C16">
        <v>65175964</v>
      </c>
      <c r="D16">
        <v>37064928</v>
      </c>
      <c r="E16">
        <v>108</v>
      </c>
      <c r="F16">
        <v>1</v>
      </c>
      <c r="G16">
        <v>1</v>
      </c>
      <c r="H16">
        <v>1</v>
      </c>
      <c r="I16" t="s">
        <v>395</v>
      </c>
      <c r="J16" t="s">
        <v>3</v>
      </c>
      <c r="K16" t="s">
        <v>396</v>
      </c>
      <c r="L16">
        <v>1191</v>
      </c>
      <c r="N16">
        <v>1013</v>
      </c>
      <c r="O16" t="s">
        <v>362</v>
      </c>
      <c r="P16" t="s">
        <v>362</v>
      </c>
      <c r="Q16">
        <v>1</v>
      </c>
      <c r="W16">
        <v>0</v>
      </c>
      <c r="X16">
        <v>1893946532</v>
      </c>
      <c r="Y16">
        <f t="shared" si="0"/>
        <v>2.13</v>
      </c>
      <c r="AA16">
        <v>0</v>
      </c>
      <c r="AB16">
        <v>0</v>
      </c>
      <c r="AC16">
        <v>0</v>
      </c>
      <c r="AD16">
        <v>463.09</v>
      </c>
      <c r="AE16">
        <v>0</v>
      </c>
      <c r="AF16">
        <v>0</v>
      </c>
      <c r="AG16">
        <v>0</v>
      </c>
      <c r="AH16">
        <v>463.09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2.13</v>
      </c>
      <c r="AU16" t="s">
        <v>3</v>
      </c>
      <c r="AV16">
        <v>1</v>
      </c>
      <c r="AW16">
        <v>2</v>
      </c>
      <c r="AX16">
        <v>65175973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986.38169999999991</v>
      </c>
      <c r="BN16">
        <v>2.13</v>
      </c>
      <c r="BO16">
        <v>0</v>
      </c>
      <c r="BP16">
        <v>1</v>
      </c>
      <c r="BQ16">
        <v>0</v>
      </c>
      <c r="BR16">
        <v>0</v>
      </c>
      <c r="BS16">
        <v>0</v>
      </c>
      <c r="BT16">
        <v>986.38169999999991</v>
      </c>
      <c r="BU16">
        <v>2.13</v>
      </c>
      <c r="BV16">
        <v>0</v>
      </c>
      <c r="BW16">
        <v>1</v>
      </c>
      <c r="CU16">
        <f>ROUND(AT16*Source!I64*AH16*AL16,2)</f>
        <v>548.03</v>
      </c>
      <c r="CV16">
        <f>ROUND(Y16*Source!I64,7)</f>
        <v>1.1834279999999999</v>
      </c>
      <c r="CW16">
        <v>0</v>
      </c>
      <c r="CX16">
        <f>ROUND(Y16*Source!I64,7)</f>
        <v>1.1834279999999999</v>
      </c>
      <c r="CY16">
        <f>AD16</f>
        <v>463.09</v>
      </c>
      <c r="CZ16">
        <f>AH16</f>
        <v>463.09</v>
      </c>
      <c r="DA16">
        <f>AL16</f>
        <v>1</v>
      </c>
      <c r="DB16">
        <f t="shared" si="1"/>
        <v>986.38</v>
      </c>
      <c r="DC16">
        <f t="shared" si="2"/>
        <v>0</v>
      </c>
      <c r="DD16" t="s">
        <v>3</v>
      </c>
      <c r="DE16" t="s">
        <v>3</v>
      </c>
      <c r="DF16">
        <f t="shared" ref="DF16:DF21" si="6">ROUND(ROUND(AE16,2)*CX16,2)</f>
        <v>0</v>
      </c>
      <c r="DG16">
        <f>ROUND(ROUND(AF16,2)*CX16,2)</f>
        <v>0</v>
      </c>
      <c r="DH16">
        <f t="shared" si="3"/>
        <v>0</v>
      </c>
      <c r="DI16">
        <f t="shared" si="4"/>
        <v>548.03</v>
      </c>
      <c r="DJ16">
        <f>DI16</f>
        <v>548.03</v>
      </c>
      <c r="DK16">
        <v>1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ROW(Source!A64)</f>
        <v>64</v>
      </c>
      <c r="B17">
        <v>65175792</v>
      </c>
      <c r="C17">
        <v>65175964</v>
      </c>
      <c r="D17">
        <v>37064876</v>
      </c>
      <c r="E17">
        <v>108</v>
      </c>
      <c r="F17">
        <v>1</v>
      </c>
      <c r="G17">
        <v>1</v>
      </c>
      <c r="H17">
        <v>1</v>
      </c>
      <c r="I17" t="s">
        <v>363</v>
      </c>
      <c r="J17" t="s">
        <v>3</v>
      </c>
      <c r="K17" t="s">
        <v>364</v>
      </c>
      <c r="L17">
        <v>1191</v>
      </c>
      <c r="N17">
        <v>1013</v>
      </c>
      <c r="O17" t="s">
        <v>362</v>
      </c>
      <c r="P17" t="s">
        <v>362</v>
      </c>
      <c r="Q17">
        <v>1</v>
      </c>
      <c r="W17">
        <v>0</v>
      </c>
      <c r="X17">
        <v>-1417349443</v>
      </c>
      <c r="Y17">
        <f t="shared" si="0"/>
        <v>0.02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0.02</v>
      </c>
      <c r="AU17" t="s">
        <v>3</v>
      </c>
      <c r="AV17">
        <v>2</v>
      </c>
      <c r="AW17">
        <v>2</v>
      </c>
      <c r="AX17">
        <v>65175974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ROUND(Y17*Source!I64,7)</f>
        <v>1.1112E-2</v>
      </c>
      <c r="CY17">
        <f>AD17</f>
        <v>0</v>
      </c>
      <c r="CZ17">
        <f>AH17</f>
        <v>0</v>
      </c>
      <c r="DA17">
        <f>AL17</f>
        <v>1</v>
      </c>
      <c r="DB17">
        <f t="shared" si="1"/>
        <v>0</v>
      </c>
      <c r="DC17">
        <f t="shared" si="2"/>
        <v>0</v>
      </c>
      <c r="DD17" t="s">
        <v>3</v>
      </c>
      <c r="DE17" t="s">
        <v>3</v>
      </c>
      <c r="DF17">
        <f t="shared" si="6"/>
        <v>0</v>
      </c>
      <c r="DG17">
        <f>ROUND(ROUND(AF17,2)*CX17,2)</f>
        <v>0</v>
      </c>
      <c r="DH17">
        <f t="shared" si="3"/>
        <v>0</v>
      </c>
      <c r="DI17">
        <f t="shared" si="4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ROW(Source!A64)</f>
        <v>64</v>
      </c>
      <c r="B18">
        <v>65175792</v>
      </c>
      <c r="C18">
        <v>65175964</v>
      </c>
      <c r="D18">
        <v>56571642</v>
      </c>
      <c r="E18">
        <v>1</v>
      </c>
      <c r="F18">
        <v>1</v>
      </c>
      <c r="G18">
        <v>1</v>
      </c>
      <c r="H18">
        <v>2</v>
      </c>
      <c r="I18" t="s">
        <v>365</v>
      </c>
      <c r="J18" t="s">
        <v>366</v>
      </c>
      <c r="K18" t="s">
        <v>367</v>
      </c>
      <c r="L18">
        <v>1368</v>
      </c>
      <c r="N18">
        <v>1011</v>
      </c>
      <c r="O18" t="s">
        <v>368</v>
      </c>
      <c r="P18" t="s">
        <v>368</v>
      </c>
      <c r="Q18">
        <v>1</v>
      </c>
      <c r="W18">
        <v>0</v>
      </c>
      <c r="X18">
        <v>-262943181</v>
      </c>
      <c r="Y18">
        <f t="shared" si="0"/>
        <v>0.01</v>
      </c>
      <c r="AA18">
        <v>0</v>
      </c>
      <c r="AB18">
        <v>9</v>
      </c>
      <c r="AC18">
        <v>0</v>
      </c>
      <c r="AD18">
        <v>0</v>
      </c>
      <c r="AE18">
        <v>0</v>
      </c>
      <c r="AF18">
        <v>6.62</v>
      </c>
      <c r="AG18">
        <v>0</v>
      </c>
      <c r="AH18">
        <v>0</v>
      </c>
      <c r="AI18">
        <v>1</v>
      </c>
      <c r="AJ18">
        <v>1.36</v>
      </c>
      <c r="AK18">
        <v>1</v>
      </c>
      <c r="AL18">
        <v>1</v>
      </c>
      <c r="AM18">
        <v>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0.01</v>
      </c>
      <c r="AU18" t="s">
        <v>3</v>
      </c>
      <c r="AV18">
        <v>1</v>
      </c>
      <c r="AW18">
        <v>2</v>
      </c>
      <c r="AX18">
        <v>65175975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6.6200000000000009E-2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6.6200000000000009E-2</v>
      </c>
      <c r="BS18">
        <v>0</v>
      </c>
      <c r="BT18">
        <v>0</v>
      </c>
      <c r="BU18">
        <v>0</v>
      </c>
      <c r="BV18">
        <v>0</v>
      </c>
      <c r="BW18">
        <v>1</v>
      </c>
      <c r="CV18">
        <v>0</v>
      </c>
      <c r="CW18">
        <f>ROUND(Y18*Source!I64*DO18,7)</f>
        <v>0</v>
      </c>
      <c r="CX18">
        <f>ROUND(Y18*Source!I64,7)</f>
        <v>5.5560000000000002E-3</v>
      </c>
      <c r="CY18">
        <f>AB18</f>
        <v>9</v>
      </c>
      <c r="CZ18">
        <f>AF18</f>
        <v>6.62</v>
      </c>
      <c r="DA18">
        <f>AJ18</f>
        <v>1.36</v>
      </c>
      <c r="DB18">
        <f t="shared" si="1"/>
        <v>7.0000000000000007E-2</v>
      </c>
      <c r="DC18">
        <f t="shared" si="2"/>
        <v>0</v>
      </c>
      <c r="DD18" t="s">
        <v>3</v>
      </c>
      <c r="DE18" t="s">
        <v>3</v>
      </c>
      <c r="DF18">
        <f t="shared" si="6"/>
        <v>0</v>
      </c>
      <c r="DG18">
        <f>ROUND(ROUND(AF18*AJ18,2)*CX18,2)</f>
        <v>0.05</v>
      </c>
      <c r="DH18">
        <f t="shared" si="3"/>
        <v>0</v>
      </c>
      <c r="DI18">
        <f t="shared" si="4"/>
        <v>0</v>
      </c>
      <c r="DJ18">
        <f>DG18+DH18</f>
        <v>0.05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ROW(Source!A64)</f>
        <v>64</v>
      </c>
      <c r="B19">
        <v>65175792</v>
      </c>
      <c r="C19">
        <v>65175964</v>
      </c>
      <c r="D19">
        <v>56571671</v>
      </c>
      <c r="E19">
        <v>1</v>
      </c>
      <c r="F19">
        <v>1</v>
      </c>
      <c r="G19">
        <v>1</v>
      </c>
      <c r="H19">
        <v>2</v>
      </c>
      <c r="I19" t="s">
        <v>369</v>
      </c>
      <c r="J19" t="s">
        <v>370</v>
      </c>
      <c r="K19" t="s">
        <v>371</v>
      </c>
      <c r="L19">
        <v>1368</v>
      </c>
      <c r="N19">
        <v>1011</v>
      </c>
      <c r="O19" t="s">
        <v>368</v>
      </c>
      <c r="P19" t="s">
        <v>368</v>
      </c>
      <c r="Q19">
        <v>1</v>
      </c>
      <c r="W19">
        <v>0</v>
      </c>
      <c r="X19">
        <v>-2044682579</v>
      </c>
      <c r="Y19">
        <f t="shared" si="0"/>
        <v>0.01</v>
      </c>
      <c r="AA19">
        <v>0</v>
      </c>
      <c r="AB19">
        <v>1558.39</v>
      </c>
      <c r="AC19">
        <v>563.76</v>
      </c>
      <c r="AD19">
        <v>0</v>
      </c>
      <c r="AE19">
        <v>0</v>
      </c>
      <c r="AF19">
        <v>1558.39</v>
      </c>
      <c r="AG19">
        <v>563.76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0.01</v>
      </c>
      <c r="AU19" t="s">
        <v>3</v>
      </c>
      <c r="AV19">
        <v>1</v>
      </c>
      <c r="AW19">
        <v>2</v>
      </c>
      <c r="AX19">
        <v>65175976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15.583900000000002</v>
      </c>
      <c r="BL19">
        <v>5.6375999999999999</v>
      </c>
      <c r="BM19">
        <v>0</v>
      </c>
      <c r="BN19">
        <v>0</v>
      </c>
      <c r="BO19">
        <v>0.01</v>
      </c>
      <c r="BP19">
        <v>1</v>
      </c>
      <c r="BQ19">
        <v>0</v>
      </c>
      <c r="BR19">
        <v>15.583900000000002</v>
      </c>
      <c r="BS19">
        <v>5.6375999999999999</v>
      </c>
      <c r="BT19">
        <v>0</v>
      </c>
      <c r="BU19">
        <v>0</v>
      </c>
      <c r="BV19">
        <v>0.01</v>
      </c>
      <c r="BW19">
        <v>1</v>
      </c>
      <c r="CV19">
        <v>0</v>
      </c>
      <c r="CW19">
        <f>ROUND(Y19*Source!I64*DO19,7)</f>
        <v>5.5560000000000002E-3</v>
      </c>
      <c r="CX19">
        <f>ROUND(Y19*Source!I64,7)</f>
        <v>5.5560000000000002E-3</v>
      </c>
      <c r="CY19">
        <f>AB19</f>
        <v>1558.39</v>
      </c>
      <c r="CZ19">
        <f>AF19</f>
        <v>1558.39</v>
      </c>
      <c r="DA19">
        <f>AJ19</f>
        <v>1</v>
      </c>
      <c r="DB19">
        <f t="shared" si="1"/>
        <v>15.58</v>
      </c>
      <c r="DC19">
        <f t="shared" si="2"/>
        <v>5.64</v>
      </c>
      <c r="DD19" t="s">
        <v>3</v>
      </c>
      <c r="DE19" t="s">
        <v>3</v>
      </c>
      <c r="DF19">
        <f t="shared" si="6"/>
        <v>0</v>
      </c>
      <c r="DG19">
        <f>ROUND(ROUND(AF19,2)*CX19,2)</f>
        <v>8.66</v>
      </c>
      <c r="DH19">
        <f t="shared" si="3"/>
        <v>3.13</v>
      </c>
      <c r="DI19">
        <f t="shared" si="4"/>
        <v>0</v>
      </c>
      <c r="DJ19">
        <f>DG19+DH19</f>
        <v>11.79</v>
      </c>
      <c r="DK19">
        <v>1</v>
      </c>
      <c r="DL19" t="s">
        <v>372</v>
      </c>
      <c r="DM19">
        <v>5</v>
      </c>
      <c r="DN19" t="s">
        <v>362</v>
      </c>
      <c r="DO19">
        <v>1</v>
      </c>
    </row>
    <row r="20" spans="1:119" x14ac:dyDescent="0.2">
      <c r="A20">
        <f>ROW(Source!A64)</f>
        <v>64</v>
      </c>
      <c r="B20">
        <v>65175792</v>
      </c>
      <c r="C20">
        <v>65175964</v>
      </c>
      <c r="D20">
        <v>56572833</v>
      </c>
      <c r="E20">
        <v>1</v>
      </c>
      <c r="F20">
        <v>1</v>
      </c>
      <c r="G20">
        <v>1</v>
      </c>
      <c r="H20">
        <v>2</v>
      </c>
      <c r="I20" t="s">
        <v>373</v>
      </c>
      <c r="J20" t="s">
        <v>374</v>
      </c>
      <c r="K20" t="s">
        <v>375</v>
      </c>
      <c r="L20">
        <v>1368</v>
      </c>
      <c r="N20">
        <v>1011</v>
      </c>
      <c r="O20" t="s">
        <v>368</v>
      </c>
      <c r="P20" t="s">
        <v>368</v>
      </c>
      <c r="Q20">
        <v>1</v>
      </c>
      <c r="W20">
        <v>0</v>
      </c>
      <c r="X20">
        <v>1230426758</v>
      </c>
      <c r="Y20">
        <f t="shared" si="0"/>
        <v>0.01</v>
      </c>
      <c r="AA20">
        <v>0</v>
      </c>
      <c r="AB20">
        <v>578.28</v>
      </c>
      <c r="AC20">
        <v>490.55</v>
      </c>
      <c r="AD20">
        <v>0</v>
      </c>
      <c r="AE20">
        <v>0</v>
      </c>
      <c r="AF20">
        <v>477.92</v>
      </c>
      <c r="AG20">
        <v>490.55</v>
      </c>
      <c r="AH20">
        <v>0</v>
      </c>
      <c r="AI20">
        <v>1</v>
      </c>
      <c r="AJ20">
        <v>1.21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0.01</v>
      </c>
      <c r="AU20" t="s">
        <v>3</v>
      </c>
      <c r="AV20">
        <v>1</v>
      </c>
      <c r="AW20">
        <v>2</v>
      </c>
      <c r="AX20">
        <v>65175977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4.7792000000000003</v>
      </c>
      <c r="BL20">
        <v>4.9055</v>
      </c>
      <c r="BM20">
        <v>0</v>
      </c>
      <c r="BN20">
        <v>0</v>
      </c>
      <c r="BO20">
        <v>0.01</v>
      </c>
      <c r="BP20">
        <v>1</v>
      </c>
      <c r="BQ20">
        <v>0</v>
      </c>
      <c r="BR20">
        <v>4.7792000000000003</v>
      </c>
      <c r="BS20">
        <v>4.9055</v>
      </c>
      <c r="BT20">
        <v>0</v>
      </c>
      <c r="BU20">
        <v>0</v>
      </c>
      <c r="BV20">
        <v>0.01</v>
      </c>
      <c r="BW20">
        <v>1</v>
      </c>
      <c r="CV20">
        <v>0</v>
      </c>
      <c r="CW20">
        <f>ROUND(Y20*Source!I64*DO20,7)</f>
        <v>5.5560000000000002E-3</v>
      </c>
      <c r="CX20">
        <f>ROUND(Y20*Source!I64,7)</f>
        <v>5.5560000000000002E-3</v>
      </c>
      <c r="CY20">
        <f>AB20</f>
        <v>578.28</v>
      </c>
      <c r="CZ20">
        <f>AF20</f>
        <v>477.92</v>
      </c>
      <c r="DA20">
        <f>AJ20</f>
        <v>1.21</v>
      </c>
      <c r="DB20">
        <f t="shared" si="1"/>
        <v>4.78</v>
      </c>
      <c r="DC20">
        <f t="shared" si="2"/>
        <v>4.91</v>
      </c>
      <c r="DD20" t="s">
        <v>3</v>
      </c>
      <c r="DE20" t="s">
        <v>3</v>
      </c>
      <c r="DF20">
        <f t="shared" si="6"/>
        <v>0</v>
      </c>
      <c r="DG20">
        <f>ROUND(ROUND(AF20*AJ20,2)*CX20,2)</f>
        <v>3.21</v>
      </c>
      <c r="DH20">
        <f t="shared" si="3"/>
        <v>2.73</v>
      </c>
      <c r="DI20">
        <f t="shared" si="4"/>
        <v>0</v>
      </c>
      <c r="DJ20">
        <f>DG20+DH20</f>
        <v>5.9399999999999995</v>
      </c>
      <c r="DK20">
        <v>0</v>
      </c>
      <c r="DL20" t="s">
        <v>376</v>
      </c>
      <c r="DM20">
        <v>4</v>
      </c>
      <c r="DN20" t="s">
        <v>362</v>
      </c>
      <c r="DO20">
        <v>1</v>
      </c>
    </row>
    <row r="21" spans="1:119" x14ac:dyDescent="0.2">
      <c r="A21">
        <f>ROW(Source!A64)</f>
        <v>64</v>
      </c>
      <c r="B21">
        <v>65175792</v>
      </c>
      <c r="C21">
        <v>65175964</v>
      </c>
      <c r="D21">
        <v>56573728</v>
      </c>
      <c r="E21">
        <v>1</v>
      </c>
      <c r="F21">
        <v>1</v>
      </c>
      <c r="G21">
        <v>1</v>
      </c>
      <c r="H21">
        <v>2</v>
      </c>
      <c r="I21" t="s">
        <v>386</v>
      </c>
      <c r="J21" t="s">
        <v>387</v>
      </c>
      <c r="K21" t="s">
        <v>388</v>
      </c>
      <c r="L21">
        <v>1368</v>
      </c>
      <c r="N21">
        <v>1011</v>
      </c>
      <c r="O21" t="s">
        <v>368</v>
      </c>
      <c r="P21" t="s">
        <v>368</v>
      </c>
      <c r="Q21">
        <v>1</v>
      </c>
      <c r="W21">
        <v>0</v>
      </c>
      <c r="X21">
        <v>-1730941074</v>
      </c>
      <c r="Y21">
        <f t="shared" si="0"/>
        <v>0.65</v>
      </c>
      <c r="AA21">
        <v>0</v>
      </c>
      <c r="AB21">
        <v>6.04</v>
      </c>
      <c r="AC21">
        <v>0</v>
      </c>
      <c r="AD21">
        <v>0</v>
      </c>
      <c r="AE21">
        <v>0</v>
      </c>
      <c r="AF21">
        <v>6.04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0.65</v>
      </c>
      <c r="AU21" t="s">
        <v>3</v>
      </c>
      <c r="AV21">
        <v>1</v>
      </c>
      <c r="AW21">
        <v>2</v>
      </c>
      <c r="AX21">
        <v>65175978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3.9260000000000002</v>
      </c>
      <c r="BL21">
        <v>0</v>
      </c>
      <c r="BM21">
        <v>0</v>
      </c>
      <c r="BN21">
        <v>0</v>
      </c>
      <c r="BO21">
        <v>0</v>
      </c>
      <c r="BP21">
        <v>1</v>
      </c>
      <c r="BQ21">
        <v>0</v>
      </c>
      <c r="BR21">
        <v>3.9260000000000002</v>
      </c>
      <c r="BS21">
        <v>0</v>
      </c>
      <c r="BT21">
        <v>0</v>
      </c>
      <c r="BU21">
        <v>0</v>
      </c>
      <c r="BV21">
        <v>0</v>
      </c>
      <c r="BW21">
        <v>1</v>
      </c>
      <c r="CV21">
        <v>0</v>
      </c>
      <c r="CW21">
        <f>ROUND(Y21*Source!I64*DO21,7)</f>
        <v>0</v>
      </c>
      <c r="CX21">
        <f>ROUND(Y21*Source!I64,7)</f>
        <v>0.36114000000000002</v>
      </c>
      <c r="CY21">
        <f>AB21</f>
        <v>6.04</v>
      </c>
      <c r="CZ21">
        <f>AF21</f>
        <v>6.04</v>
      </c>
      <c r="DA21">
        <f>AJ21</f>
        <v>1</v>
      </c>
      <c r="DB21">
        <f t="shared" si="1"/>
        <v>3.93</v>
      </c>
      <c r="DC21">
        <f t="shared" si="2"/>
        <v>0</v>
      </c>
      <c r="DD21" t="s">
        <v>3</v>
      </c>
      <c r="DE21" t="s">
        <v>3</v>
      </c>
      <c r="DF21">
        <f t="shared" si="6"/>
        <v>0</v>
      </c>
      <c r="DG21">
        <f t="shared" ref="DG21:DG26" si="7">ROUND(ROUND(AF21,2)*CX21,2)</f>
        <v>2.1800000000000002</v>
      </c>
      <c r="DH21">
        <f t="shared" si="3"/>
        <v>0</v>
      </c>
      <c r="DI21">
        <f t="shared" si="4"/>
        <v>0</v>
      </c>
      <c r="DJ21">
        <f>DG21+DH21</f>
        <v>2.1800000000000002</v>
      </c>
      <c r="DK21">
        <v>1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ROW(Source!A64)</f>
        <v>64</v>
      </c>
      <c r="B22">
        <v>65175792</v>
      </c>
      <c r="C22">
        <v>65175964</v>
      </c>
      <c r="D22">
        <v>56610244</v>
      </c>
      <c r="E22">
        <v>1</v>
      </c>
      <c r="F22">
        <v>1</v>
      </c>
      <c r="G22">
        <v>1</v>
      </c>
      <c r="H22">
        <v>3</v>
      </c>
      <c r="I22" t="s">
        <v>397</v>
      </c>
      <c r="J22" t="s">
        <v>398</v>
      </c>
      <c r="K22" t="s">
        <v>399</v>
      </c>
      <c r="L22">
        <v>1348</v>
      </c>
      <c r="N22">
        <v>1009</v>
      </c>
      <c r="O22" t="s">
        <v>163</v>
      </c>
      <c r="P22" t="s">
        <v>163</v>
      </c>
      <c r="Q22">
        <v>1000</v>
      </c>
      <c r="W22">
        <v>0</v>
      </c>
      <c r="X22">
        <v>-1583120182</v>
      </c>
      <c r="Y22">
        <f t="shared" si="0"/>
        <v>8.9999999999999993E-3</v>
      </c>
      <c r="AA22">
        <v>102677.55</v>
      </c>
      <c r="AB22">
        <v>0</v>
      </c>
      <c r="AC22">
        <v>0</v>
      </c>
      <c r="AD22">
        <v>0</v>
      </c>
      <c r="AE22">
        <v>60045.35</v>
      </c>
      <c r="AF22">
        <v>0</v>
      </c>
      <c r="AG22">
        <v>0</v>
      </c>
      <c r="AH22">
        <v>0</v>
      </c>
      <c r="AI22">
        <v>1.71</v>
      </c>
      <c r="AJ22">
        <v>1</v>
      </c>
      <c r="AK22">
        <v>1</v>
      </c>
      <c r="AL22">
        <v>1</v>
      </c>
      <c r="AM22">
        <v>2</v>
      </c>
      <c r="AN22">
        <v>0</v>
      </c>
      <c r="AO22">
        <v>0</v>
      </c>
      <c r="AP22">
        <v>0</v>
      </c>
      <c r="AQ22">
        <v>1</v>
      </c>
      <c r="AR22">
        <v>0</v>
      </c>
      <c r="AS22" t="s">
        <v>3</v>
      </c>
      <c r="AT22">
        <v>8.9999999999999993E-3</v>
      </c>
      <c r="AU22" t="s">
        <v>3</v>
      </c>
      <c r="AV22">
        <v>0</v>
      </c>
      <c r="AW22">
        <v>2</v>
      </c>
      <c r="AX22">
        <v>65175979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540.40814999999998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1</v>
      </c>
      <c r="BQ22">
        <v>540.40814999999998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1</v>
      </c>
      <c r="CV22">
        <v>0</v>
      </c>
      <c r="CW22">
        <v>0</v>
      </c>
      <c r="CX22">
        <f>ROUND(Y22*Source!I64,7)</f>
        <v>5.0004000000000003E-3</v>
      </c>
      <c r="CY22">
        <f>AA22</f>
        <v>102677.55</v>
      </c>
      <c r="CZ22">
        <f>AE22</f>
        <v>60045.35</v>
      </c>
      <c r="DA22">
        <f>AI22</f>
        <v>1.71</v>
      </c>
      <c r="DB22">
        <f t="shared" si="1"/>
        <v>540.41</v>
      </c>
      <c r="DC22">
        <f t="shared" si="2"/>
        <v>0</v>
      </c>
      <c r="DD22" t="s">
        <v>3</v>
      </c>
      <c r="DE22" t="s">
        <v>3</v>
      </c>
      <c r="DF22">
        <f>ROUND(ROUND(AE22*AI22,2)*CX22,2)</f>
        <v>513.42999999999995</v>
      </c>
      <c r="DG22">
        <f t="shared" si="7"/>
        <v>0</v>
      </c>
      <c r="DH22">
        <f t="shared" si="3"/>
        <v>0</v>
      </c>
      <c r="DI22">
        <f t="shared" si="4"/>
        <v>0</v>
      </c>
      <c r="DJ22">
        <f>DF22</f>
        <v>513.42999999999995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ROW(Source!A64)</f>
        <v>64</v>
      </c>
      <c r="B23">
        <v>65175792</v>
      </c>
      <c r="C23">
        <v>65175964</v>
      </c>
      <c r="D23">
        <v>56610726</v>
      </c>
      <c r="E23">
        <v>1</v>
      </c>
      <c r="F23">
        <v>1</v>
      </c>
      <c r="G23">
        <v>1</v>
      </c>
      <c r="H23">
        <v>3</v>
      </c>
      <c r="I23" t="s">
        <v>381</v>
      </c>
      <c r="J23" t="s">
        <v>382</v>
      </c>
      <c r="K23" t="s">
        <v>383</v>
      </c>
      <c r="L23">
        <v>1346</v>
      </c>
      <c r="N23">
        <v>1009</v>
      </c>
      <c r="O23" t="s">
        <v>380</v>
      </c>
      <c r="P23" t="s">
        <v>380</v>
      </c>
      <c r="Q23">
        <v>1</v>
      </c>
      <c r="W23">
        <v>0</v>
      </c>
      <c r="X23">
        <v>-710112584</v>
      </c>
      <c r="Y23">
        <f t="shared" si="0"/>
        <v>1.4</v>
      </c>
      <c r="AA23">
        <v>76.959999999999994</v>
      </c>
      <c r="AB23">
        <v>0</v>
      </c>
      <c r="AC23">
        <v>0</v>
      </c>
      <c r="AD23">
        <v>0</v>
      </c>
      <c r="AE23">
        <v>60.6</v>
      </c>
      <c r="AF23">
        <v>0</v>
      </c>
      <c r="AG23">
        <v>0</v>
      </c>
      <c r="AH23">
        <v>0</v>
      </c>
      <c r="AI23">
        <v>1.27</v>
      </c>
      <c r="AJ23">
        <v>1</v>
      </c>
      <c r="AK23">
        <v>1</v>
      </c>
      <c r="AL23">
        <v>1</v>
      </c>
      <c r="AM23">
        <v>2</v>
      </c>
      <c r="AN23">
        <v>0</v>
      </c>
      <c r="AO23">
        <v>0</v>
      </c>
      <c r="AP23">
        <v>0</v>
      </c>
      <c r="AQ23">
        <v>1</v>
      </c>
      <c r="AR23">
        <v>0</v>
      </c>
      <c r="AS23" t="s">
        <v>3</v>
      </c>
      <c r="AT23">
        <v>1.4</v>
      </c>
      <c r="AU23" t="s">
        <v>3</v>
      </c>
      <c r="AV23">
        <v>0</v>
      </c>
      <c r="AW23">
        <v>2</v>
      </c>
      <c r="AX23">
        <v>65175980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84.84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1</v>
      </c>
      <c r="BQ23">
        <v>84.84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1</v>
      </c>
      <c r="CV23">
        <v>0</v>
      </c>
      <c r="CW23">
        <v>0</v>
      </c>
      <c r="CX23">
        <f>ROUND(Y23*Source!I64,7)</f>
        <v>0.77783999999999998</v>
      </c>
      <c r="CY23">
        <f>AA23</f>
        <v>76.959999999999994</v>
      </c>
      <c r="CZ23">
        <f>AE23</f>
        <v>60.6</v>
      </c>
      <c r="DA23">
        <f>AI23</f>
        <v>1.27</v>
      </c>
      <c r="DB23">
        <f t="shared" si="1"/>
        <v>84.84</v>
      </c>
      <c r="DC23">
        <f t="shared" si="2"/>
        <v>0</v>
      </c>
      <c r="DD23" t="s">
        <v>3</v>
      </c>
      <c r="DE23" t="s">
        <v>3</v>
      </c>
      <c r="DF23">
        <f>ROUND(ROUND(AE23*AI23,2)*CX23,2)</f>
        <v>59.86</v>
      </c>
      <c r="DG23">
        <f t="shared" si="7"/>
        <v>0</v>
      </c>
      <c r="DH23">
        <f t="shared" si="3"/>
        <v>0</v>
      </c>
      <c r="DI23">
        <f t="shared" si="4"/>
        <v>0</v>
      </c>
      <c r="DJ23">
        <f>DF23</f>
        <v>59.86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ROW(Source!A100)</f>
        <v>100</v>
      </c>
      <c r="B24">
        <v>65175792</v>
      </c>
      <c r="C24">
        <v>65176038</v>
      </c>
      <c r="D24">
        <v>37071037</v>
      </c>
      <c r="E24">
        <v>108</v>
      </c>
      <c r="F24">
        <v>1</v>
      </c>
      <c r="G24">
        <v>1</v>
      </c>
      <c r="H24">
        <v>1</v>
      </c>
      <c r="I24" t="s">
        <v>400</v>
      </c>
      <c r="J24" t="s">
        <v>3</v>
      </c>
      <c r="K24" t="s">
        <v>401</v>
      </c>
      <c r="L24">
        <v>1191</v>
      </c>
      <c r="N24">
        <v>1013</v>
      </c>
      <c r="O24" t="s">
        <v>362</v>
      </c>
      <c r="P24" t="s">
        <v>362</v>
      </c>
      <c r="Q24">
        <v>1</v>
      </c>
      <c r="W24">
        <v>0</v>
      </c>
      <c r="X24">
        <v>-1111239348</v>
      </c>
      <c r="Y24">
        <f>(AT24*ROUND(0.3,7))</f>
        <v>5.9099999999999993</v>
      </c>
      <c r="AA24">
        <v>0</v>
      </c>
      <c r="AB24">
        <v>0</v>
      </c>
      <c r="AC24">
        <v>0</v>
      </c>
      <c r="AD24">
        <v>490.55</v>
      </c>
      <c r="AE24">
        <v>0</v>
      </c>
      <c r="AF24">
        <v>0</v>
      </c>
      <c r="AG24">
        <v>0</v>
      </c>
      <c r="AH24">
        <v>490.55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19.7</v>
      </c>
      <c r="AU24" t="s">
        <v>101</v>
      </c>
      <c r="AV24">
        <v>1</v>
      </c>
      <c r="AW24">
        <v>2</v>
      </c>
      <c r="AX24">
        <v>65176046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9663.8349999999991</v>
      </c>
      <c r="BN24">
        <v>19.7</v>
      </c>
      <c r="BO24">
        <v>0</v>
      </c>
      <c r="BP24">
        <v>1</v>
      </c>
      <c r="BQ24">
        <v>0</v>
      </c>
      <c r="BR24">
        <v>0</v>
      </c>
      <c r="BS24">
        <v>0</v>
      </c>
      <c r="BT24">
        <v>2899.1504999999997</v>
      </c>
      <c r="BU24">
        <v>5.9099999999999993</v>
      </c>
      <c r="BV24">
        <v>0</v>
      </c>
      <c r="BW24">
        <v>1</v>
      </c>
      <c r="CU24">
        <f>ROUND(AT24*Source!I100*AH24*AL24,2)</f>
        <v>19327.669999999998</v>
      </c>
      <c r="CV24">
        <f>ROUND(Y24*Source!I100,7)</f>
        <v>11.82</v>
      </c>
      <c r="CW24">
        <v>0</v>
      </c>
      <c r="CX24">
        <f>ROUND(Y24*Source!I100,7)</f>
        <v>11.82</v>
      </c>
      <c r="CY24">
        <f>AD24</f>
        <v>490.55</v>
      </c>
      <c r="CZ24">
        <f>AH24</f>
        <v>490.55</v>
      </c>
      <c r="DA24">
        <f>AL24</f>
        <v>1</v>
      </c>
      <c r="DB24">
        <f>ROUND((ROUND(AT24*CZ24,2)*ROUND(0.3,7)),6)</f>
        <v>2899.152</v>
      </c>
      <c r="DC24">
        <f>ROUND((ROUND(AT24*AG24,2)*ROUND(0.3,7)),6)</f>
        <v>0</v>
      </c>
      <c r="DD24" t="s">
        <v>3</v>
      </c>
      <c r="DE24" t="s">
        <v>3</v>
      </c>
      <c r="DF24">
        <f>ROUND(ROUND(AE24,2)*CX24,2)</f>
        <v>0</v>
      </c>
      <c r="DG24">
        <f t="shared" si="7"/>
        <v>0</v>
      </c>
      <c r="DH24">
        <f t="shared" si="3"/>
        <v>0</v>
      </c>
      <c r="DI24">
        <f t="shared" si="4"/>
        <v>5798.3</v>
      </c>
      <c r="DJ24">
        <f>DI24</f>
        <v>5798.3</v>
      </c>
      <c r="DK24">
        <v>1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ROW(Source!A100)</f>
        <v>100</v>
      </c>
      <c r="B25">
        <v>65175792</v>
      </c>
      <c r="C25">
        <v>65176038</v>
      </c>
      <c r="D25">
        <v>37064876</v>
      </c>
      <c r="E25">
        <v>108</v>
      </c>
      <c r="F25">
        <v>1</v>
      </c>
      <c r="G25">
        <v>1</v>
      </c>
      <c r="H25">
        <v>1</v>
      </c>
      <c r="I25" t="s">
        <v>363</v>
      </c>
      <c r="J25" t="s">
        <v>3</v>
      </c>
      <c r="K25" t="s">
        <v>364</v>
      </c>
      <c r="L25">
        <v>1191</v>
      </c>
      <c r="N25">
        <v>1013</v>
      </c>
      <c r="O25" t="s">
        <v>362</v>
      </c>
      <c r="P25" t="s">
        <v>362</v>
      </c>
      <c r="Q25">
        <v>1</v>
      </c>
      <c r="W25">
        <v>0</v>
      </c>
      <c r="X25">
        <v>-1417349443</v>
      </c>
      <c r="Y25">
        <f>(AT25*ROUND(0.3,7))</f>
        <v>0.56399999999999995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1.88</v>
      </c>
      <c r="AU25" t="s">
        <v>101</v>
      </c>
      <c r="AV25">
        <v>2</v>
      </c>
      <c r="AW25">
        <v>2</v>
      </c>
      <c r="AX25">
        <v>65176047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ROUND(Y25*Source!I100,7)</f>
        <v>1.1279999999999999</v>
      </c>
      <c r="CY25">
        <f>AD25</f>
        <v>0</v>
      </c>
      <c r="CZ25">
        <f>AH25</f>
        <v>0</v>
      </c>
      <c r="DA25">
        <f>AL25</f>
        <v>1</v>
      </c>
      <c r="DB25">
        <f>ROUND((ROUND(AT25*CZ25,2)*ROUND(0.3,7)),6)</f>
        <v>0</v>
      </c>
      <c r="DC25">
        <f>ROUND((ROUND(AT25*AG25,2)*ROUND(0.3,7)),6)</f>
        <v>0</v>
      </c>
      <c r="DD25" t="s">
        <v>3</v>
      </c>
      <c r="DE25" t="s">
        <v>3</v>
      </c>
      <c r="DF25">
        <f>ROUND(ROUND(AE25,2)*CX25,2)</f>
        <v>0</v>
      </c>
      <c r="DG25">
        <f t="shared" si="7"/>
        <v>0</v>
      </c>
      <c r="DH25">
        <f t="shared" si="3"/>
        <v>0</v>
      </c>
      <c r="DI25">
        <f t="shared" si="4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ROW(Source!A100)</f>
        <v>100</v>
      </c>
      <c r="B26">
        <v>65175792</v>
      </c>
      <c r="C26">
        <v>65176038</v>
      </c>
      <c r="D26">
        <v>56571417</v>
      </c>
      <c r="E26">
        <v>1</v>
      </c>
      <c r="F26">
        <v>1</v>
      </c>
      <c r="G26">
        <v>1</v>
      </c>
      <c r="H26">
        <v>2</v>
      </c>
      <c r="I26" t="s">
        <v>402</v>
      </c>
      <c r="J26" t="s">
        <v>403</v>
      </c>
      <c r="K26" t="s">
        <v>404</v>
      </c>
      <c r="L26">
        <v>1368</v>
      </c>
      <c r="N26">
        <v>1011</v>
      </c>
      <c r="O26" t="s">
        <v>368</v>
      </c>
      <c r="P26" t="s">
        <v>368</v>
      </c>
      <c r="Q26">
        <v>1</v>
      </c>
      <c r="W26">
        <v>0</v>
      </c>
      <c r="X26">
        <v>-848025172</v>
      </c>
      <c r="Y26">
        <f>(AT26*ROUND(0.3,7))</f>
        <v>0.27</v>
      </c>
      <c r="AA26">
        <v>0</v>
      </c>
      <c r="AB26">
        <v>1551.19</v>
      </c>
      <c r="AC26">
        <v>658.94</v>
      </c>
      <c r="AD26">
        <v>0</v>
      </c>
      <c r="AE26">
        <v>0</v>
      </c>
      <c r="AF26">
        <v>1551.19</v>
      </c>
      <c r="AG26">
        <v>658.94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0.9</v>
      </c>
      <c r="AU26" t="s">
        <v>101</v>
      </c>
      <c r="AV26">
        <v>1</v>
      </c>
      <c r="AW26">
        <v>2</v>
      </c>
      <c r="AX26">
        <v>65176048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1396.0710000000001</v>
      </c>
      <c r="BL26">
        <v>593.04600000000005</v>
      </c>
      <c r="BM26">
        <v>0</v>
      </c>
      <c r="BN26">
        <v>0</v>
      </c>
      <c r="BO26">
        <v>0.9</v>
      </c>
      <c r="BP26">
        <v>1</v>
      </c>
      <c r="BQ26">
        <v>0</v>
      </c>
      <c r="BR26">
        <v>418.82130000000006</v>
      </c>
      <c r="BS26">
        <v>177.91380000000004</v>
      </c>
      <c r="BT26">
        <v>0</v>
      </c>
      <c r="BU26">
        <v>0</v>
      </c>
      <c r="BV26">
        <v>0.27</v>
      </c>
      <c r="BW26">
        <v>1</v>
      </c>
      <c r="CV26">
        <v>0</v>
      </c>
      <c r="CW26">
        <f>ROUND(Y26*Source!I100*DO26,7)</f>
        <v>0.54</v>
      </c>
      <c r="CX26">
        <f>ROUND(Y26*Source!I100,7)</f>
        <v>0.54</v>
      </c>
      <c r="CY26">
        <f>AB26</f>
        <v>1551.19</v>
      </c>
      <c r="CZ26">
        <f>AF26</f>
        <v>1551.19</v>
      </c>
      <c r="DA26">
        <f>AJ26</f>
        <v>1</v>
      </c>
      <c r="DB26">
        <f>ROUND((ROUND(AT26*CZ26,2)*ROUND(0.3,7)),6)</f>
        <v>418.82100000000003</v>
      </c>
      <c r="DC26">
        <f>ROUND((ROUND(AT26*AG26,2)*ROUND(0.3,7)),6)</f>
        <v>177.91499999999999</v>
      </c>
      <c r="DD26" t="s">
        <v>3</v>
      </c>
      <c r="DE26" t="s">
        <v>3</v>
      </c>
      <c r="DF26">
        <f>ROUND(ROUND(AE26,2)*CX26,2)</f>
        <v>0</v>
      </c>
      <c r="DG26">
        <f t="shared" si="7"/>
        <v>837.64</v>
      </c>
      <c r="DH26">
        <f t="shared" si="3"/>
        <v>355.83</v>
      </c>
      <c r="DI26">
        <f t="shared" si="4"/>
        <v>0</v>
      </c>
      <c r="DJ26">
        <f>DG26+DH26</f>
        <v>1193.47</v>
      </c>
      <c r="DK26">
        <v>1</v>
      </c>
      <c r="DL26" t="s">
        <v>405</v>
      </c>
      <c r="DM26">
        <v>6</v>
      </c>
      <c r="DN26" t="s">
        <v>362</v>
      </c>
      <c r="DO26">
        <v>1</v>
      </c>
    </row>
    <row r="27" spans="1:119" x14ac:dyDescent="0.2">
      <c r="A27">
        <f>ROW(Source!A100)</f>
        <v>100</v>
      </c>
      <c r="B27">
        <v>65175792</v>
      </c>
      <c r="C27">
        <v>65176038</v>
      </c>
      <c r="D27">
        <v>56572833</v>
      </c>
      <c r="E27">
        <v>1</v>
      </c>
      <c r="F27">
        <v>1</v>
      </c>
      <c r="G27">
        <v>1</v>
      </c>
      <c r="H27">
        <v>2</v>
      </c>
      <c r="I27" t="s">
        <v>373</v>
      </c>
      <c r="J27" t="s">
        <v>374</v>
      </c>
      <c r="K27" t="s">
        <v>375</v>
      </c>
      <c r="L27">
        <v>1368</v>
      </c>
      <c r="N27">
        <v>1011</v>
      </c>
      <c r="O27" t="s">
        <v>368</v>
      </c>
      <c r="P27" t="s">
        <v>368</v>
      </c>
      <c r="Q27">
        <v>1</v>
      </c>
      <c r="W27">
        <v>0</v>
      </c>
      <c r="X27">
        <v>1230426758</v>
      </c>
      <c r="Y27">
        <f>(AT27*ROUND(0.3,7))</f>
        <v>0.29399999999999998</v>
      </c>
      <c r="AA27">
        <v>0</v>
      </c>
      <c r="AB27">
        <v>578.28</v>
      </c>
      <c r="AC27">
        <v>490.55</v>
      </c>
      <c r="AD27">
        <v>0</v>
      </c>
      <c r="AE27">
        <v>0</v>
      </c>
      <c r="AF27">
        <v>477.92</v>
      </c>
      <c r="AG27">
        <v>490.55</v>
      </c>
      <c r="AH27">
        <v>0</v>
      </c>
      <c r="AI27">
        <v>1</v>
      </c>
      <c r="AJ27">
        <v>1.21</v>
      </c>
      <c r="AK27">
        <v>1</v>
      </c>
      <c r="AL27">
        <v>1</v>
      </c>
      <c r="AM27">
        <v>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0.98</v>
      </c>
      <c r="AU27" t="s">
        <v>101</v>
      </c>
      <c r="AV27">
        <v>1</v>
      </c>
      <c r="AW27">
        <v>2</v>
      </c>
      <c r="AX27">
        <v>65176049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468.36160000000001</v>
      </c>
      <c r="BL27">
        <v>480.73899999999998</v>
      </c>
      <c r="BM27">
        <v>0</v>
      </c>
      <c r="BN27">
        <v>0</v>
      </c>
      <c r="BO27">
        <v>0.98</v>
      </c>
      <c r="BP27">
        <v>1</v>
      </c>
      <c r="BQ27">
        <v>0</v>
      </c>
      <c r="BR27">
        <v>140.50847999999999</v>
      </c>
      <c r="BS27">
        <v>144.2217</v>
      </c>
      <c r="BT27">
        <v>0</v>
      </c>
      <c r="BU27">
        <v>0</v>
      </c>
      <c r="BV27">
        <v>0.29399999999999998</v>
      </c>
      <c r="BW27">
        <v>1</v>
      </c>
      <c r="CV27">
        <v>0</v>
      </c>
      <c r="CW27">
        <f>ROUND(Y27*Source!I100*DO27,7)</f>
        <v>0.58799999999999997</v>
      </c>
      <c r="CX27">
        <f>ROUND(Y27*Source!I100,7)</f>
        <v>0.58799999999999997</v>
      </c>
      <c r="CY27">
        <f>AB27</f>
        <v>578.28</v>
      </c>
      <c r="CZ27">
        <f>AF27</f>
        <v>477.92</v>
      </c>
      <c r="DA27">
        <f>AJ27</f>
        <v>1.21</v>
      </c>
      <c r="DB27">
        <f>ROUND((ROUND(AT27*CZ27,2)*ROUND(0.3,7)),6)</f>
        <v>140.50800000000001</v>
      </c>
      <c r="DC27">
        <f>ROUND((ROUND(AT27*AG27,2)*ROUND(0.3,7)),6)</f>
        <v>144.22200000000001</v>
      </c>
      <c r="DD27" t="s">
        <v>3</v>
      </c>
      <c r="DE27" t="s">
        <v>3</v>
      </c>
      <c r="DF27">
        <f>ROUND(ROUND(AE27,2)*CX27,2)</f>
        <v>0</v>
      </c>
      <c r="DG27">
        <f>ROUND(ROUND(AF27*AJ27,2)*CX27,2)</f>
        <v>340.03</v>
      </c>
      <c r="DH27">
        <f t="shared" si="3"/>
        <v>288.44</v>
      </c>
      <c r="DI27">
        <f t="shared" si="4"/>
        <v>0</v>
      </c>
      <c r="DJ27">
        <f>DG27+DH27</f>
        <v>628.47</v>
      </c>
      <c r="DK27">
        <v>0</v>
      </c>
      <c r="DL27" t="s">
        <v>376</v>
      </c>
      <c r="DM27">
        <v>4</v>
      </c>
      <c r="DN27" t="s">
        <v>362</v>
      </c>
      <c r="DO27">
        <v>1</v>
      </c>
    </row>
    <row r="28" spans="1:119" x14ac:dyDescent="0.2">
      <c r="A28">
        <f>ROW(Source!A100)</f>
        <v>100</v>
      </c>
      <c r="B28">
        <v>65175792</v>
      </c>
      <c r="C28">
        <v>65176038</v>
      </c>
      <c r="D28">
        <v>56580636</v>
      </c>
      <c r="E28">
        <v>1</v>
      </c>
      <c r="F28">
        <v>1</v>
      </c>
      <c r="G28">
        <v>1</v>
      </c>
      <c r="H28">
        <v>3</v>
      </c>
      <c r="I28" t="s">
        <v>406</v>
      </c>
      <c r="J28" t="s">
        <v>407</v>
      </c>
      <c r="K28" t="s">
        <v>408</v>
      </c>
      <c r="L28">
        <v>1346</v>
      </c>
      <c r="N28">
        <v>1009</v>
      </c>
      <c r="O28" t="s">
        <v>380</v>
      </c>
      <c r="P28" t="s">
        <v>380</v>
      </c>
      <c r="Q28">
        <v>1</v>
      </c>
      <c r="W28">
        <v>0</v>
      </c>
      <c r="X28">
        <v>673035619</v>
      </c>
      <c r="Y28">
        <f>(AT28*ROUND(0,7))</f>
        <v>0</v>
      </c>
      <c r="AA28">
        <v>244.92</v>
      </c>
      <c r="AB28">
        <v>0</v>
      </c>
      <c r="AC28">
        <v>0</v>
      </c>
      <c r="AD28">
        <v>0</v>
      </c>
      <c r="AE28">
        <v>176.2</v>
      </c>
      <c r="AF28">
        <v>0</v>
      </c>
      <c r="AG28">
        <v>0</v>
      </c>
      <c r="AH28">
        <v>0</v>
      </c>
      <c r="AI28">
        <v>1.39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7</v>
      </c>
      <c r="AU28" t="s">
        <v>100</v>
      </c>
      <c r="AV28">
        <v>0</v>
      </c>
      <c r="AW28">
        <v>2</v>
      </c>
      <c r="AX28">
        <v>65176050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1233.3999999999999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ROUND(Y28*Source!I100,7)</f>
        <v>0</v>
      </c>
      <c r="CY28">
        <f>AA28</f>
        <v>244.92</v>
      </c>
      <c r="CZ28">
        <f>AE28</f>
        <v>176.2</v>
      </c>
      <c r="DA28">
        <f>AI28</f>
        <v>1.39</v>
      </c>
      <c r="DB28">
        <f>ROUND((ROUND(AT28*CZ28,2)*ROUND(0,7)),6)</f>
        <v>0</v>
      </c>
      <c r="DC28">
        <f>ROUND((ROUND(AT28*AG28,2)*ROUND(0,7)),6)</f>
        <v>0</v>
      </c>
      <c r="DD28" t="s">
        <v>3</v>
      </c>
      <c r="DE28" t="s">
        <v>3</v>
      </c>
      <c r="DF28">
        <f>ROUND(ROUND(AE28*AI28,2)*CX28,2)</f>
        <v>0</v>
      </c>
      <c r="DG28">
        <f t="shared" ref="DG28:DG33" si="8">ROUND(ROUND(AF28,2)*CX28,2)</f>
        <v>0</v>
      </c>
      <c r="DH28">
        <f t="shared" si="3"/>
        <v>0</v>
      </c>
      <c r="DI28">
        <f t="shared" si="4"/>
        <v>0</v>
      </c>
      <c r="DJ28">
        <f>DF28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ROW(Source!A100)</f>
        <v>100</v>
      </c>
      <c r="B29">
        <v>65175792</v>
      </c>
      <c r="C29">
        <v>65176038</v>
      </c>
      <c r="D29">
        <v>56654621</v>
      </c>
      <c r="E29">
        <v>1</v>
      </c>
      <c r="F29">
        <v>1</v>
      </c>
      <c r="G29">
        <v>1</v>
      </c>
      <c r="H29">
        <v>3</v>
      </c>
      <c r="I29" t="s">
        <v>409</v>
      </c>
      <c r="J29" t="s">
        <v>410</v>
      </c>
      <c r="K29" t="s">
        <v>411</v>
      </c>
      <c r="L29">
        <v>1371</v>
      </c>
      <c r="N29">
        <v>1013</v>
      </c>
      <c r="O29" t="s">
        <v>97</v>
      </c>
      <c r="P29" t="s">
        <v>97</v>
      </c>
      <c r="Q29">
        <v>1</v>
      </c>
      <c r="W29">
        <v>0</v>
      </c>
      <c r="X29">
        <v>1629219610</v>
      </c>
      <c r="Y29">
        <f>(AT29*ROUND(0,7))</f>
        <v>0</v>
      </c>
      <c r="AA29">
        <v>684.34</v>
      </c>
      <c r="AB29">
        <v>0</v>
      </c>
      <c r="AC29">
        <v>0</v>
      </c>
      <c r="AD29">
        <v>0</v>
      </c>
      <c r="AE29">
        <v>705.5</v>
      </c>
      <c r="AF29">
        <v>0</v>
      </c>
      <c r="AG29">
        <v>0</v>
      </c>
      <c r="AH29">
        <v>0</v>
      </c>
      <c r="AI29">
        <v>0.97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10</v>
      </c>
      <c r="AU29" t="s">
        <v>100</v>
      </c>
      <c r="AV29">
        <v>0</v>
      </c>
      <c r="AW29">
        <v>2</v>
      </c>
      <c r="AX29">
        <v>65176051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7055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ROUND(Y29*Source!I100,7)</f>
        <v>0</v>
      </c>
      <c r="CY29">
        <f>AA29</f>
        <v>684.34</v>
      </c>
      <c r="CZ29">
        <f>AE29</f>
        <v>705.5</v>
      </c>
      <c r="DA29">
        <f>AI29</f>
        <v>0.97</v>
      </c>
      <c r="DB29">
        <f>ROUND((ROUND(AT29*CZ29,2)*ROUND(0,7)),6)</f>
        <v>0</v>
      </c>
      <c r="DC29">
        <f>ROUND((ROUND(AT29*AG29,2)*ROUND(0,7)),6)</f>
        <v>0</v>
      </c>
      <c r="DD29" t="s">
        <v>3</v>
      </c>
      <c r="DE29" t="s">
        <v>3</v>
      </c>
      <c r="DF29">
        <f>ROUND(ROUND(AE29*AI29,2)*CX29,2)</f>
        <v>0</v>
      </c>
      <c r="DG29">
        <f t="shared" si="8"/>
        <v>0</v>
      </c>
      <c r="DH29">
        <f t="shared" si="3"/>
        <v>0</v>
      </c>
      <c r="DI29">
        <f t="shared" si="4"/>
        <v>0</v>
      </c>
      <c r="DJ29">
        <f>DF29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ROW(Source!A100)</f>
        <v>100</v>
      </c>
      <c r="B30">
        <v>65175792</v>
      </c>
      <c r="C30">
        <v>65176038</v>
      </c>
      <c r="D30">
        <v>56223463</v>
      </c>
      <c r="E30">
        <v>108</v>
      </c>
      <c r="F30">
        <v>1</v>
      </c>
      <c r="G30">
        <v>1</v>
      </c>
      <c r="H30">
        <v>3</v>
      </c>
      <c r="I30" t="s">
        <v>412</v>
      </c>
      <c r="J30" t="s">
        <v>3</v>
      </c>
      <c r="K30" t="s">
        <v>413</v>
      </c>
      <c r="L30">
        <v>3277935</v>
      </c>
      <c r="N30">
        <v>1013</v>
      </c>
      <c r="O30" t="s">
        <v>414</v>
      </c>
      <c r="P30" t="s">
        <v>414</v>
      </c>
      <c r="Q30">
        <v>1</v>
      </c>
      <c r="W30">
        <v>0</v>
      </c>
      <c r="X30">
        <v>274903907</v>
      </c>
      <c r="Y30">
        <f>AT30</f>
        <v>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0</v>
      </c>
      <c r="AQ30">
        <v>1</v>
      </c>
      <c r="AR30">
        <v>0</v>
      </c>
      <c r="AS30" t="s">
        <v>3</v>
      </c>
      <c r="AT30">
        <v>2</v>
      </c>
      <c r="AU30" t="s">
        <v>3</v>
      </c>
      <c r="AV30">
        <v>0</v>
      </c>
      <c r="AW30">
        <v>2</v>
      </c>
      <c r="AX30">
        <v>65176052</v>
      </c>
      <c r="AY30">
        <v>1</v>
      </c>
      <c r="AZ30">
        <v>2048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ROUND(Y30*Source!I100,7)</f>
        <v>4</v>
      </c>
      <c r="CY30">
        <f>AA30</f>
        <v>0</v>
      </c>
      <c r="CZ30">
        <f>AE30</f>
        <v>0</v>
      </c>
      <c r="DA30">
        <f>AI30</f>
        <v>1</v>
      </c>
      <c r="DB30">
        <f>ROUND(ROUND(AT30*CZ30,2),6)</f>
        <v>0</v>
      </c>
      <c r="DC30">
        <f>ROUND(ROUND(AT30*AG30,2),6)</f>
        <v>0</v>
      </c>
      <c r="DD30" t="s">
        <v>3</v>
      </c>
      <c r="DE30" t="s">
        <v>3</v>
      </c>
      <c r="DF30">
        <f>ROUND(ROUND(AE30,2)*CX30,2)</f>
        <v>0</v>
      </c>
      <c r="DG30">
        <f t="shared" si="8"/>
        <v>0</v>
      </c>
      <c r="DH30">
        <f t="shared" si="3"/>
        <v>0</v>
      </c>
      <c r="DI30">
        <f t="shared" si="4"/>
        <v>0</v>
      </c>
      <c r="DJ30">
        <f>DF30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ROW(Source!A101)</f>
        <v>101</v>
      </c>
      <c r="B31">
        <v>65175792</v>
      </c>
      <c r="C31">
        <v>65176053</v>
      </c>
      <c r="D31">
        <v>37071037</v>
      </c>
      <c r="E31">
        <v>112</v>
      </c>
      <c r="F31">
        <v>1</v>
      </c>
      <c r="G31">
        <v>1</v>
      </c>
      <c r="H31">
        <v>1</v>
      </c>
      <c r="I31" t="s">
        <v>400</v>
      </c>
      <c r="J31" t="s">
        <v>3</v>
      </c>
      <c r="K31" t="s">
        <v>415</v>
      </c>
      <c r="L31">
        <v>1191</v>
      </c>
      <c r="N31">
        <v>1013</v>
      </c>
      <c r="O31" t="s">
        <v>362</v>
      </c>
      <c r="P31" t="s">
        <v>362</v>
      </c>
      <c r="Q31">
        <v>1</v>
      </c>
      <c r="W31">
        <v>0</v>
      </c>
      <c r="X31">
        <v>888410196</v>
      </c>
      <c r="Y31">
        <f>(AT31*ROUND(0.3,7))</f>
        <v>6.81</v>
      </c>
      <c r="AA31">
        <v>0</v>
      </c>
      <c r="AB31">
        <v>0</v>
      </c>
      <c r="AC31">
        <v>0</v>
      </c>
      <c r="AD31">
        <v>490.55</v>
      </c>
      <c r="AE31">
        <v>0</v>
      </c>
      <c r="AF31">
        <v>0</v>
      </c>
      <c r="AG31">
        <v>0</v>
      </c>
      <c r="AH31">
        <v>490.55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3</v>
      </c>
      <c r="AT31">
        <v>22.7</v>
      </c>
      <c r="AU31" t="s">
        <v>101</v>
      </c>
      <c r="AV31">
        <v>1</v>
      </c>
      <c r="AW31">
        <v>2</v>
      </c>
      <c r="AX31">
        <v>65176062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11135.485000000001</v>
      </c>
      <c r="BN31">
        <v>22.7</v>
      </c>
      <c r="BO31">
        <v>0</v>
      </c>
      <c r="BP31">
        <v>1</v>
      </c>
      <c r="BQ31">
        <v>0</v>
      </c>
      <c r="BR31">
        <v>0</v>
      </c>
      <c r="BS31">
        <v>0</v>
      </c>
      <c r="BT31">
        <v>3340.6455000000001</v>
      </c>
      <c r="BU31">
        <v>6.81</v>
      </c>
      <c r="BV31">
        <v>0</v>
      </c>
      <c r="BW31">
        <v>1</v>
      </c>
      <c r="CU31">
        <f>ROUND(AT31*Source!I101*AH31*AL31,2)</f>
        <v>66812.91</v>
      </c>
      <c r="CV31">
        <f>ROUND(Y31*Source!I101,7)</f>
        <v>40.86</v>
      </c>
      <c r="CW31">
        <v>0</v>
      </c>
      <c r="CX31">
        <f>ROUND(Y31*Source!I101,7)</f>
        <v>40.86</v>
      </c>
      <c r="CY31">
        <f>AD31</f>
        <v>490.55</v>
      </c>
      <c r="CZ31">
        <f>AH31</f>
        <v>490.55</v>
      </c>
      <c r="DA31">
        <f>AL31</f>
        <v>1</v>
      </c>
      <c r="DB31">
        <f>ROUND((ROUND(AT31*CZ31,2)*ROUND(0.3,7)),6)</f>
        <v>3340.6469999999999</v>
      </c>
      <c r="DC31">
        <f>ROUND((ROUND(AT31*AG31,2)*ROUND(0.3,7)),6)</f>
        <v>0</v>
      </c>
      <c r="DD31" t="s">
        <v>3</v>
      </c>
      <c r="DE31" t="s">
        <v>3</v>
      </c>
      <c r="DF31">
        <f>ROUND(ROUND(AE31,2)*CX31,2)</f>
        <v>0</v>
      </c>
      <c r="DG31">
        <f t="shared" si="8"/>
        <v>0</v>
      </c>
      <c r="DH31">
        <f t="shared" si="3"/>
        <v>0</v>
      </c>
      <c r="DI31">
        <f t="shared" si="4"/>
        <v>20043.87</v>
      </c>
      <c r="DJ31">
        <f>DI31</f>
        <v>20043.87</v>
      </c>
      <c r="DK31">
        <v>1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ROW(Source!A101)</f>
        <v>101</v>
      </c>
      <c r="B32">
        <v>65175792</v>
      </c>
      <c r="C32">
        <v>65176053</v>
      </c>
      <c r="D32">
        <v>37064876</v>
      </c>
      <c r="E32">
        <v>112</v>
      </c>
      <c r="F32">
        <v>1</v>
      </c>
      <c r="G32">
        <v>1</v>
      </c>
      <c r="H32">
        <v>1</v>
      </c>
      <c r="I32" t="s">
        <v>363</v>
      </c>
      <c r="J32" t="s">
        <v>3</v>
      </c>
      <c r="K32" t="s">
        <v>364</v>
      </c>
      <c r="L32">
        <v>1191</v>
      </c>
      <c r="N32">
        <v>1013</v>
      </c>
      <c r="O32" t="s">
        <v>362</v>
      </c>
      <c r="P32" t="s">
        <v>362</v>
      </c>
      <c r="Q32">
        <v>1</v>
      </c>
      <c r="W32">
        <v>0</v>
      </c>
      <c r="X32">
        <v>-1417349443</v>
      </c>
      <c r="Y32">
        <f>(AT32*ROUND(0.3,7))</f>
        <v>0.6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2</v>
      </c>
      <c r="AU32" t="s">
        <v>101</v>
      </c>
      <c r="AV32">
        <v>2</v>
      </c>
      <c r="AW32">
        <v>2</v>
      </c>
      <c r="AX32">
        <v>65176063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ROUND(Y32*Source!I101,7)</f>
        <v>3.6</v>
      </c>
      <c r="CY32">
        <f>AD32</f>
        <v>0</v>
      </c>
      <c r="CZ32">
        <f>AH32</f>
        <v>0</v>
      </c>
      <c r="DA32">
        <f>AL32</f>
        <v>1</v>
      </c>
      <c r="DB32">
        <f>ROUND((ROUND(AT32*CZ32,2)*ROUND(0.3,7)),6)</f>
        <v>0</v>
      </c>
      <c r="DC32">
        <f>ROUND((ROUND(AT32*AG32,2)*ROUND(0.3,7)),6)</f>
        <v>0</v>
      </c>
      <c r="DD32" t="s">
        <v>3</v>
      </c>
      <c r="DE32" t="s">
        <v>3</v>
      </c>
      <c r="DF32">
        <f>ROUND(ROUND(AE32,2)*CX32,2)</f>
        <v>0</v>
      </c>
      <c r="DG32">
        <f t="shared" si="8"/>
        <v>0</v>
      </c>
      <c r="DH32">
        <f t="shared" si="3"/>
        <v>0</v>
      </c>
      <c r="DI32">
        <f t="shared" si="4"/>
        <v>0</v>
      </c>
      <c r="DJ32">
        <f>DI32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ROW(Source!A101)</f>
        <v>101</v>
      </c>
      <c r="B33">
        <v>65175792</v>
      </c>
      <c r="C33">
        <v>65176053</v>
      </c>
      <c r="D33">
        <v>64001515</v>
      </c>
      <c r="E33">
        <v>1</v>
      </c>
      <c r="F33">
        <v>1</v>
      </c>
      <c r="G33">
        <v>1</v>
      </c>
      <c r="H33">
        <v>2</v>
      </c>
      <c r="I33" t="s">
        <v>402</v>
      </c>
      <c r="J33" t="s">
        <v>403</v>
      </c>
      <c r="K33" t="s">
        <v>404</v>
      </c>
      <c r="L33">
        <v>1368</v>
      </c>
      <c r="N33">
        <v>1011</v>
      </c>
      <c r="O33" t="s">
        <v>368</v>
      </c>
      <c r="P33" t="s">
        <v>368</v>
      </c>
      <c r="Q33">
        <v>1</v>
      </c>
      <c r="W33">
        <v>0</v>
      </c>
      <c r="X33">
        <v>-613270886</v>
      </c>
      <c r="Y33">
        <f>(AT33*ROUND(0.3,7))</f>
        <v>0.3</v>
      </c>
      <c r="AA33">
        <v>0</v>
      </c>
      <c r="AB33">
        <v>1551.19</v>
      </c>
      <c r="AC33">
        <v>658.94</v>
      </c>
      <c r="AD33">
        <v>0</v>
      </c>
      <c r="AE33">
        <v>0</v>
      </c>
      <c r="AF33">
        <v>1551.19</v>
      </c>
      <c r="AG33">
        <v>658.94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1</v>
      </c>
      <c r="AU33" t="s">
        <v>101</v>
      </c>
      <c r="AV33">
        <v>1</v>
      </c>
      <c r="AW33">
        <v>2</v>
      </c>
      <c r="AX33">
        <v>65176064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1551.19</v>
      </c>
      <c r="BL33">
        <v>658.94</v>
      </c>
      <c r="BM33">
        <v>0</v>
      </c>
      <c r="BN33">
        <v>0</v>
      </c>
      <c r="BO33">
        <v>1</v>
      </c>
      <c r="BP33">
        <v>1</v>
      </c>
      <c r="BQ33">
        <v>0</v>
      </c>
      <c r="BR33">
        <v>465.35699999999997</v>
      </c>
      <c r="BS33">
        <v>197.68200000000002</v>
      </c>
      <c r="BT33">
        <v>0</v>
      </c>
      <c r="BU33">
        <v>0</v>
      </c>
      <c r="BV33">
        <v>0.3</v>
      </c>
      <c r="BW33">
        <v>1</v>
      </c>
      <c r="CV33">
        <v>0</v>
      </c>
      <c r="CW33">
        <f>ROUND(Y33*Source!I101*DO33,7)</f>
        <v>1.8</v>
      </c>
      <c r="CX33">
        <f>ROUND(Y33*Source!I101,7)</f>
        <v>1.8</v>
      </c>
      <c r="CY33">
        <f>AB33</f>
        <v>1551.19</v>
      </c>
      <c r="CZ33">
        <f>AF33</f>
        <v>1551.19</v>
      </c>
      <c r="DA33">
        <f>AJ33</f>
        <v>1</v>
      </c>
      <c r="DB33">
        <f>ROUND((ROUND(AT33*CZ33,2)*ROUND(0.3,7)),6)</f>
        <v>465.35700000000003</v>
      </c>
      <c r="DC33">
        <f>ROUND((ROUND(AT33*AG33,2)*ROUND(0.3,7)),6)</f>
        <v>197.68199999999999</v>
      </c>
      <c r="DD33" t="s">
        <v>3</v>
      </c>
      <c r="DE33" t="s">
        <v>3</v>
      </c>
      <c r="DF33">
        <f>ROUND(ROUND(AE33,2)*CX33,2)</f>
        <v>0</v>
      </c>
      <c r="DG33">
        <f t="shared" si="8"/>
        <v>2792.14</v>
      </c>
      <c r="DH33">
        <f t="shared" si="3"/>
        <v>1186.0899999999999</v>
      </c>
      <c r="DI33">
        <f t="shared" si="4"/>
        <v>0</v>
      </c>
      <c r="DJ33">
        <f>DG33+DH33</f>
        <v>3978.2299999999996</v>
      </c>
      <c r="DK33">
        <v>1</v>
      </c>
      <c r="DL33" t="s">
        <v>405</v>
      </c>
      <c r="DM33">
        <v>6</v>
      </c>
      <c r="DN33" t="s">
        <v>362</v>
      </c>
      <c r="DO33">
        <v>1</v>
      </c>
    </row>
    <row r="34" spans="1:119" x14ac:dyDescent="0.2">
      <c r="A34">
        <f>ROW(Source!A101)</f>
        <v>101</v>
      </c>
      <c r="B34">
        <v>65175792</v>
      </c>
      <c r="C34">
        <v>65176053</v>
      </c>
      <c r="D34">
        <v>64002400</v>
      </c>
      <c r="E34">
        <v>1</v>
      </c>
      <c r="F34">
        <v>1</v>
      </c>
      <c r="G34">
        <v>1</v>
      </c>
      <c r="H34">
        <v>2</v>
      </c>
      <c r="I34" t="s">
        <v>373</v>
      </c>
      <c r="J34" t="s">
        <v>374</v>
      </c>
      <c r="K34" t="s">
        <v>375</v>
      </c>
      <c r="L34">
        <v>1368</v>
      </c>
      <c r="N34">
        <v>1011</v>
      </c>
      <c r="O34" t="s">
        <v>368</v>
      </c>
      <c r="P34" t="s">
        <v>368</v>
      </c>
      <c r="Q34">
        <v>1</v>
      </c>
      <c r="W34">
        <v>0</v>
      </c>
      <c r="X34">
        <v>1032761012</v>
      </c>
      <c r="Y34">
        <f>(AT34*ROUND(0.3,7))</f>
        <v>0.3</v>
      </c>
      <c r="AA34">
        <v>0</v>
      </c>
      <c r="AB34">
        <v>578.28</v>
      </c>
      <c r="AC34">
        <v>490.55</v>
      </c>
      <c r="AD34">
        <v>0</v>
      </c>
      <c r="AE34">
        <v>0</v>
      </c>
      <c r="AF34">
        <v>477.92</v>
      </c>
      <c r="AG34">
        <v>490.55</v>
      </c>
      <c r="AH34">
        <v>0</v>
      </c>
      <c r="AI34">
        <v>1</v>
      </c>
      <c r="AJ34">
        <v>1.21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1</v>
      </c>
      <c r="AU34" t="s">
        <v>101</v>
      </c>
      <c r="AV34">
        <v>1</v>
      </c>
      <c r="AW34">
        <v>2</v>
      </c>
      <c r="AX34">
        <v>65176065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477.92</v>
      </c>
      <c r="BL34">
        <v>490.55</v>
      </c>
      <c r="BM34">
        <v>0</v>
      </c>
      <c r="BN34">
        <v>0</v>
      </c>
      <c r="BO34">
        <v>1</v>
      </c>
      <c r="BP34">
        <v>1</v>
      </c>
      <c r="BQ34">
        <v>0</v>
      </c>
      <c r="BR34">
        <v>143.376</v>
      </c>
      <c r="BS34">
        <v>147.16499999999999</v>
      </c>
      <c r="BT34">
        <v>0</v>
      </c>
      <c r="BU34">
        <v>0</v>
      </c>
      <c r="BV34">
        <v>0.3</v>
      </c>
      <c r="BW34">
        <v>1</v>
      </c>
      <c r="CV34">
        <v>0</v>
      </c>
      <c r="CW34">
        <f>ROUND(Y34*Source!I101*DO34,7)</f>
        <v>1.8</v>
      </c>
      <c r="CX34">
        <f>ROUND(Y34*Source!I101,7)</f>
        <v>1.8</v>
      </c>
      <c r="CY34">
        <f>AB34</f>
        <v>578.28</v>
      </c>
      <c r="CZ34">
        <f>AF34</f>
        <v>477.92</v>
      </c>
      <c r="DA34">
        <f>AJ34</f>
        <v>1.21</v>
      </c>
      <c r="DB34">
        <f>ROUND((ROUND(AT34*CZ34,2)*ROUND(0.3,7)),6)</f>
        <v>143.376</v>
      </c>
      <c r="DC34">
        <f>ROUND((ROUND(AT34*AG34,2)*ROUND(0.3,7)),6)</f>
        <v>147.16499999999999</v>
      </c>
      <c r="DD34" t="s">
        <v>3</v>
      </c>
      <c r="DE34" t="s">
        <v>3</v>
      </c>
      <c r="DF34">
        <f>ROUND(ROUND(AE34,2)*CX34,2)</f>
        <v>0</v>
      </c>
      <c r="DG34">
        <f>ROUND(ROUND(AF34*AJ34,2)*CX34,2)</f>
        <v>1040.9000000000001</v>
      </c>
      <c r="DH34">
        <f t="shared" si="3"/>
        <v>882.99</v>
      </c>
      <c r="DI34">
        <f t="shared" si="4"/>
        <v>0</v>
      </c>
      <c r="DJ34">
        <f>DG34+DH34</f>
        <v>1923.89</v>
      </c>
      <c r="DK34">
        <v>0</v>
      </c>
      <c r="DL34" t="s">
        <v>376</v>
      </c>
      <c r="DM34">
        <v>4</v>
      </c>
      <c r="DN34" t="s">
        <v>362</v>
      </c>
      <c r="DO34">
        <v>1</v>
      </c>
    </row>
    <row r="35" spans="1:119" x14ac:dyDescent="0.2">
      <c r="A35">
        <f>ROW(Source!A101)</f>
        <v>101</v>
      </c>
      <c r="B35">
        <v>65175792</v>
      </c>
      <c r="C35">
        <v>65176053</v>
      </c>
      <c r="D35">
        <v>63956166</v>
      </c>
      <c r="E35">
        <v>1</v>
      </c>
      <c r="F35">
        <v>1</v>
      </c>
      <c r="G35">
        <v>1</v>
      </c>
      <c r="H35">
        <v>3</v>
      </c>
      <c r="I35" t="s">
        <v>416</v>
      </c>
      <c r="J35" t="s">
        <v>417</v>
      </c>
      <c r="K35" t="s">
        <v>418</v>
      </c>
      <c r="L35">
        <v>1346</v>
      </c>
      <c r="N35">
        <v>1009</v>
      </c>
      <c r="O35" t="s">
        <v>380</v>
      </c>
      <c r="P35" t="s">
        <v>380</v>
      </c>
      <c r="Q35">
        <v>1</v>
      </c>
      <c r="W35">
        <v>0</v>
      </c>
      <c r="X35">
        <v>1271338475</v>
      </c>
      <c r="Y35">
        <f>(AT35*ROUND(0,7))</f>
        <v>0</v>
      </c>
      <c r="AA35">
        <v>201.17</v>
      </c>
      <c r="AB35">
        <v>0</v>
      </c>
      <c r="AC35">
        <v>0</v>
      </c>
      <c r="AD35">
        <v>0</v>
      </c>
      <c r="AE35">
        <v>174.93</v>
      </c>
      <c r="AF35">
        <v>0</v>
      </c>
      <c r="AG35">
        <v>0</v>
      </c>
      <c r="AH35">
        <v>0</v>
      </c>
      <c r="AI35">
        <v>1.1499999999999999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0.42</v>
      </c>
      <c r="AU35" t="s">
        <v>100</v>
      </c>
      <c r="AV35">
        <v>0</v>
      </c>
      <c r="AW35">
        <v>2</v>
      </c>
      <c r="AX35">
        <v>65176066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73.470600000000005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1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ROUND(Y35*Source!I101,7)</f>
        <v>0</v>
      </c>
      <c r="CY35">
        <f>AA35</f>
        <v>201.17</v>
      </c>
      <c r="CZ35">
        <f>AE35</f>
        <v>174.93</v>
      </c>
      <c r="DA35">
        <f>AI35</f>
        <v>1.1499999999999999</v>
      </c>
      <c r="DB35">
        <f>ROUND((ROUND(AT35*CZ35,2)*ROUND(0,7)),6)</f>
        <v>0</v>
      </c>
      <c r="DC35">
        <f>ROUND((ROUND(AT35*AG35,2)*ROUND(0,7)),6)</f>
        <v>0</v>
      </c>
      <c r="DD35" t="s">
        <v>3</v>
      </c>
      <c r="DE35" t="s">
        <v>3</v>
      </c>
      <c r="DF35">
        <f>ROUND(ROUND(AE35*AI35,2)*CX35,2)</f>
        <v>0</v>
      </c>
      <c r="DG35">
        <f t="shared" ref="DG35:DG41" si="9">ROUND(ROUND(AF35,2)*CX35,2)</f>
        <v>0</v>
      </c>
      <c r="DH35">
        <f t="shared" si="3"/>
        <v>0</v>
      </c>
      <c r="DI35">
        <f t="shared" si="4"/>
        <v>0</v>
      </c>
      <c r="DJ35">
        <f>DF35</f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ROW(Source!A101)</f>
        <v>101</v>
      </c>
      <c r="B36">
        <v>65175792</v>
      </c>
      <c r="C36">
        <v>65176053</v>
      </c>
      <c r="D36">
        <v>63963082</v>
      </c>
      <c r="E36">
        <v>1</v>
      </c>
      <c r="F36">
        <v>1</v>
      </c>
      <c r="G36">
        <v>1</v>
      </c>
      <c r="H36">
        <v>3</v>
      </c>
      <c r="I36" t="s">
        <v>419</v>
      </c>
      <c r="J36" t="s">
        <v>420</v>
      </c>
      <c r="K36" t="s">
        <v>421</v>
      </c>
      <c r="L36">
        <v>1348</v>
      </c>
      <c r="N36">
        <v>1009</v>
      </c>
      <c r="O36" t="s">
        <v>163</v>
      </c>
      <c r="P36" t="s">
        <v>163</v>
      </c>
      <c r="Q36">
        <v>1000</v>
      </c>
      <c r="W36">
        <v>0</v>
      </c>
      <c r="X36">
        <v>-1211909456</v>
      </c>
      <c r="Y36">
        <f>(AT36*ROUND(0,7))</f>
        <v>0</v>
      </c>
      <c r="AA36">
        <v>61873.2</v>
      </c>
      <c r="AB36">
        <v>0</v>
      </c>
      <c r="AC36">
        <v>0</v>
      </c>
      <c r="AD36">
        <v>0</v>
      </c>
      <c r="AE36">
        <v>70310.45</v>
      </c>
      <c r="AF36">
        <v>0</v>
      </c>
      <c r="AG36">
        <v>0</v>
      </c>
      <c r="AH36">
        <v>0</v>
      </c>
      <c r="AI36">
        <v>0.88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1E-3</v>
      </c>
      <c r="AU36" t="s">
        <v>100</v>
      </c>
      <c r="AV36">
        <v>0</v>
      </c>
      <c r="AW36">
        <v>2</v>
      </c>
      <c r="AX36">
        <v>65176067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70.310450000000003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ROUND(Y36*Source!I101,7)</f>
        <v>0</v>
      </c>
      <c r="CY36">
        <f>AA36</f>
        <v>61873.2</v>
      </c>
      <c r="CZ36">
        <f>AE36</f>
        <v>70310.45</v>
      </c>
      <c r="DA36">
        <f>AI36</f>
        <v>0.88</v>
      </c>
      <c r="DB36">
        <f>ROUND((ROUND(AT36*CZ36,2)*ROUND(0,7)),6)</f>
        <v>0</v>
      </c>
      <c r="DC36">
        <f>ROUND((ROUND(AT36*AG36,2)*ROUND(0,7)),6)</f>
        <v>0</v>
      </c>
      <c r="DD36" t="s">
        <v>3</v>
      </c>
      <c r="DE36" t="s">
        <v>3</v>
      </c>
      <c r="DF36">
        <f>ROUND(ROUND(AE36*AI36,2)*CX36,2)</f>
        <v>0</v>
      </c>
      <c r="DG36">
        <f t="shared" si="9"/>
        <v>0</v>
      </c>
      <c r="DH36">
        <f t="shared" si="3"/>
        <v>0</v>
      </c>
      <c r="DI36">
        <f t="shared" si="4"/>
        <v>0</v>
      </c>
      <c r="DJ36">
        <f>DF36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ROW(Source!A101)</f>
        <v>101</v>
      </c>
      <c r="B37">
        <v>65175792</v>
      </c>
      <c r="C37">
        <v>65176053</v>
      </c>
      <c r="D37">
        <v>63972631</v>
      </c>
      <c r="E37">
        <v>1</v>
      </c>
      <c r="F37">
        <v>1</v>
      </c>
      <c r="G37">
        <v>1</v>
      </c>
      <c r="H37">
        <v>3</v>
      </c>
      <c r="I37" t="s">
        <v>422</v>
      </c>
      <c r="J37" t="s">
        <v>423</v>
      </c>
      <c r="K37" t="s">
        <v>424</v>
      </c>
      <c r="L37">
        <v>1346</v>
      </c>
      <c r="N37">
        <v>1009</v>
      </c>
      <c r="O37" t="s">
        <v>380</v>
      </c>
      <c r="P37" t="s">
        <v>380</v>
      </c>
      <c r="Q37">
        <v>1</v>
      </c>
      <c r="W37">
        <v>0</v>
      </c>
      <c r="X37">
        <v>466552771</v>
      </c>
      <c r="Y37">
        <f>(AT37*ROUND(0,7))</f>
        <v>0</v>
      </c>
      <c r="AA37">
        <v>104.64</v>
      </c>
      <c r="AB37">
        <v>0</v>
      </c>
      <c r="AC37">
        <v>0</v>
      </c>
      <c r="AD37">
        <v>0</v>
      </c>
      <c r="AE37">
        <v>79.88</v>
      </c>
      <c r="AF37">
        <v>0</v>
      </c>
      <c r="AG37">
        <v>0</v>
      </c>
      <c r="AH37">
        <v>0</v>
      </c>
      <c r="AI37">
        <v>1.31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0.3</v>
      </c>
      <c r="AU37" t="s">
        <v>100</v>
      </c>
      <c r="AV37">
        <v>0</v>
      </c>
      <c r="AW37">
        <v>2</v>
      </c>
      <c r="AX37">
        <v>65176068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23.963999999999999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ROUND(Y37*Source!I101,7)</f>
        <v>0</v>
      </c>
      <c r="CY37">
        <f>AA37</f>
        <v>104.64</v>
      </c>
      <c r="CZ37">
        <f>AE37</f>
        <v>79.88</v>
      </c>
      <c r="DA37">
        <f>AI37</f>
        <v>1.31</v>
      </c>
      <c r="DB37">
        <f>ROUND((ROUND(AT37*CZ37,2)*ROUND(0,7)),6)</f>
        <v>0</v>
      </c>
      <c r="DC37">
        <f>ROUND((ROUND(AT37*AG37,2)*ROUND(0,7)),6)</f>
        <v>0</v>
      </c>
      <c r="DD37" t="s">
        <v>3</v>
      </c>
      <c r="DE37" t="s">
        <v>3</v>
      </c>
      <c r="DF37">
        <f>ROUND(ROUND(AE37*AI37,2)*CX37,2)</f>
        <v>0</v>
      </c>
      <c r="DG37">
        <f t="shared" si="9"/>
        <v>0</v>
      </c>
      <c r="DH37">
        <f t="shared" si="3"/>
        <v>0</v>
      </c>
      <c r="DI37">
        <f t="shared" si="4"/>
        <v>0</v>
      </c>
      <c r="DJ37">
        <f>DF37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ROW(Source!A101)</f>
        <v>101</v>
      </c>
      <c r="B38">
        <v>65175792</v>
      </c>
      <c r="C38">
        <v>65176053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412</v>
      </c>
      <c r="J38" t="s">
        <v>3</v>
      </c>
      <c r="K38" t="s">
        <v>413</v>
      </c>
      <c r="L38">
        <v>3277935</v>
      </c>
      <c r="N38">
        <v>1013</v>
      </c>
      <c r="O38" t="s">
        <v>414</v>
      </c>
      <c r="P38" t="s">
        <v>414</v>
      </c>
      <c r="Q38">
        <v>1</v>
      </c>
      <c r="W38">
        <v>0</v>
      </c>
      <c r="X38">
        <v>274903907</v>
      </c>
      <c r="Y38">
        <f>AT38</f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0</v>
      </c>
      <c r="AP38">
        <v>0</v>
      </c>
      <c r="AQ38">
        <v>1</v>
      </c>
      <c r="AR38">
        <v>0</v>
      </c>
      <c r="AS38" t="s">
        <v>3</v>
      </c>
      <c r="AT38">
        <v>2</v>
      </c>
      <c r="AU38" t="s">
        <v>3</v>
      </c>
      <c r="AV38">
        <v>0</v>
      </c>
      <c r="AW38">
        <v>2</v>
      </c>
      <c r="AX38">
        <v>65176069</v>
      </c>
      <c r="AY38">
        <v>1</v>
      </c>
      <c r="AZ38">
        <v>2048</v>
      </c>
      <c r="BA38">
        <v>38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ROUND(Y38*Source!I101,7)</f>
        <v>12</v>
      </c>
      <c r="CY38">
        <f>AA38</f>
        <v>0</v>
      </c>
      <c r="CZ38">
        <f>AE38</f>
        <v>0</v>
      </c>
      <c r="DA38">
        <f>AI38</f>
        <v>1</v>
      </c>
      <c r="DB38">
        <f>ROUND(ROUND(AT38*CZ38,2),6)</f>
        <v>0</v>
      </c>
      <c r="DC38">
        <f>ROUND(ROUND(AT38*AG38,2),6)</f>
        <v>0</v>
      </c>
      <c r="DD38" t="s">
        <v>3</v>
      </c>
      <c r="DE38" t="s">
        <v>3</v>
      </c>
      <c r="DF38">
        <f>ROUND(ROUND(AE38,2)*CX38,2)</f>
        <v>0</v>
      </c>
      <c r="DG38">
        <f t="shared" si="9"/>
        <v>0</v>
      </c>
      <c r="DH38">
        <f t="shared" si="3"/>
        <v>0</v>
      </c>
      <c r="DI38">
        <f t="shared" si="4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ROW(Source!A102)</f>
        <v>102</v>
      </c>
      <c r="B39">
        <v>65175792</v>
      </c>
      <c r="C39">
        <v>65176070</v>
      </c>
      <c r="D39">
        <v>37071037</v>
      </c>
      <c r="E39">
        <v>112</v>
      </c>
      <c r="F39">
        <v>1</v>
      </c>
      <c r="G39">
        <v>1</v>
      </c>
      <c r="H39">
        <v>1</v>
      </c>
      <c r="I39" t="s">
        <v>400</v>
      </c>
      <c r="J39" t="s">
        <v>3</v>
      </c>
      <c r="K39" t="s">
        <v>415</v>
      </c>
      <c r="L39">
        <v>1191</v>
      </c>
      <c r="N39">
        <v>1013</v>
      </c>
      <c r="O39" t="s">
        <v>362</v>
      </c>
      <c r="P39" t="s">
        <v>362</v>
      </c>
      <c r="Q39">
        <v>1</v>
      </c>
      <c r="W39">
        <v>0</v>
      </c>
      <c r="X39">
        <v>888410196</v>
      </c>
      <c r="Y39">
        <f>(AT39*ROUND(0.3,7))</f>
        <v>5.55</v>
      </c>
      <c r="AA39">
        <v>0</v>
      </c>
      <c r="AB39">
        <v>0</v>
      </c>
      <c r="AC39">
        <v>0</v>
      </c>
      <c r="AD39">
        <v>490.55</v>
      </c>
      <c r="AE39">
        <v>0</v>
      </c>
      <c r="AF39">
        <v>0</v>
      </c>
      <c r="AG39">
        <v>0</v>
      </c>
      <c r="AH39">
        <v>490.55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3</v>
      </c>
      <c r="AT39">
        <v>18.5</v>
      </c>
      <c r="AU39" t="s">
        <v>101</v>
      </c>
      <c r="AV39">
        <v>1</v>
      </c>
      <c r="AW39">
        <v>2</v>
      </c>
      <c r="AX39">
        <v>65176079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9075.1750000000011</v>
      </c>
      <c r="BN39">
        <v>18.5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2722.5524999999998</v>
      </c>
      <c r="BU39">
        <v>5.55</v>
      </c>
      <c r="BV39">
        <v>0</v>
      </c>
      <c r="BW39">
        <v>1</v>
      </c>
      <c r="CU39">
        <f>ROUND(AT39*Source!I102*AH39*AL39,2)</f>
        <v>27225.53</v>
      </c>
      <c r="CV39">
        <f>ROUND(Y39*Source!I102,7)</f>
        <v>16.649999999999999</v>
      </c>
      <c r="CW39">
        <v>0</v>
      </c>
      <c r="CX39">
        <f>ROUND(Y39*Source!I102,7)</f>
        <v>16.649999999999999</v>
      </c>
      <c r="CY39">
        <f>AD39</f>
        <v>490.55</v>
      </c>
      <c r="CZ39">
        <f>AH39</f>
        <v>490.55</v>
      </c>
      <c r="DA39">
        <f>AL39</f>
        <v>1</v>
      </c>
      <c r="DB39">
        <f>ROUND((ROUND(AT39*CZ39,2)*ROUND(0.3,7)),6)</f>
        <v>2722.5540000000001</v>
      </c>
      <c r="DC39">
        <f>ROUND((ROUND(AT39*AG39,2)*ROUND(0.3,7)),6)</f>
        <v>0</v>
      </c>
      <c r="DD39" t="s">
        <v>3</v>
      </c>
      <c r="DE39" t="s">
        <v>3</v>
      </c>
      <c r="DF39">
        <f>ROUND(ROUND(AE39,2)*CX39,2)</f>
        <v>0</v>
      </c>
      <c r="DG39">
        <f t="shared" si="9"/>
        <v>0</v>
      </c>
      <c r="DH39">
        <f t="shared" si="3"/>
        <v>0</v>
      </c>
      <c r="DI39">
        <f t="shared" si="4"/>
        <v>8167.66</v>
      </c>
      <c r="DJ39">
        <f>DI39</f>
        <v>8167.66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ROW(Source!A102)</f>
        <v>102</v>
      </c>
      <c r="B40">
        <v>65175792</v>
      </c>
      <c r="C40">
        <v>65176070</v>
      </c>
      <c r="D40">
        <v>37064876</v>
      </c>
      <c r="E40">
        <v>112</v>
      </c>
      <c r="F40">
        <v>1</v>
      </c>
      <c r="G40">
        <v>1</v>
      </c>
      <c r="H40">
        <v>1</v>
      </c>
      <c r="I40" t="s">
        <v>363</v>
      </c>
      <c r="J40" t="s">
        <v>3</v>
      </c>
      <c r="K40" t="s">
        <v>364</v>
      </c>
      <c r="L40">
        <v>1191</v>
      </c>
      <c r="N40">
        <v>1013</v>
      </c>
      <c r="O40" t="s">
        <v>362</v>
      </c>
      <c r="P40" t="s">
        <v>362</v>
      </c>
      <c r="Q40">
        <v>1</v>
      </c>
      <c r="W40">
        <v>0</v>
      </c>
      <c r="X40">
        <v>-1417349443</v>
      </c>
      <c r="Y40">
        <f>(AT40*ROUND(0.3,7))</f>
        <v>0.42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3</v>
      </c>
      <c r="AT40">
        <v>1.4</v>
      </c>
      <c r="AU40" t="s">
        <v>101</v>
      </c>
      <c r="AV40">
        <v>2</v>
      </c>
      <c r="AW40">
        <v>2</v>
      </c>
      <c r="AX40">
        <v>65176080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ROUND(Y40*Source!I102,7)</f>
        <v>1.26</v>
      </c>
      <c r="CY40">
        <f>AD40</f>
        <v>0</v>
      </c>
      <c r="CZ40">
        <f>AH40</f>
        <v>0</v>
      </c>
      <c r="DA40">
        <f>AL40</f>
        <v>1</v>
      </c>
      <c r="DB40">
        <f>ROUND((ROUND(AT40*CZ40,2)*ROUND(0.3,7)),6)</f>
        <v>0</v>
      </c>
      <c r="DC40">
        <f>ROUND((ROUND(AT40*AG40,2)*ROUND(0.3,7)),6)</f>
        <v>0</v>
      </c>
      <c r="DD40" t="s">
        <v>3</v>
      </c>
      <c r="DE40" t="s">
        <v>3</v>
      </c>
      <c r="DF40">
        <f>ROUND(ROUND(AE40,2)*CX40,2)</f>
        <v>0</v>
      </c>
      <c r="DG40">
        <f t="shared" si="9"/>
        <v>0</v>
      </c>
      <c r="DH40">
        <f t="shared" si="3"/>
        <v>0</v>
      </c>
      <c r="DI40">
        <f t="shared" si="4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ROW(Source!A102)</f>
        <v>102</v>
      </c>
      <c r="B41">
        <v>65175792</v>
      </c>
      <c r="C41">
        <v>65176070</v>
      </c>
      <c r="D41">
        <v>64001515</v>
      </c>
      <c r="E41">
        <v>1</v>
      </c>
      <c r="F41">
        <v>1</v>
      </c>
      <c r="G41">
        <v>1</v>
      </c>
      <c r="H41">
        <v>2</v>
      </c>
      <c r="I41" t="s">
        <v>402</v>
      </c>
      <c r="J41" t="s">
        <v>403</v>
      </c>
      <c r="K41" t="s">
        <v>404</v>
      </c>
      <c r="L41">
        <v>1368</v>
      </c>
      <c r="N41">
        <v>1011</v>
      </c>
      <c r="O41" t="s">
        <v>368</v>
      </c>
      <c r="P41" t="s">
        <v>368</v>
      </c>
      <c r="Q41">
        <v>1</v>
      </c>
      <c r="W41">
        <v>0</v>
      </c>
      <c r="X41">
        <v>-613270886</v>
      </c>
      <c r="Y41">
        <f>(AT41*ROUND(0.3,7))</f>
        <v>0.21</v>
      </c>
      <c r="AA41">
        <v>0</v>
      </c>
      <c r="AB41">
        <v>1551.19</v>
      </c>
      <c r="AC41">
        <v>658.94</v>
      </c>
      <c r="AD41">
        <v>0</v>
      </c>
      <c r="AE41">
        <v>0</v>
      </c>
      <c r="AF41">
        <v>1551.19</v>
      </c>
      <c r="AG41">
        <v>658.94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1</v>
      </c>
      <c r="AQ41">
        <v>1</v>
      </c>
      <c r="AR41">
        <v>0</v>
      </c>
      <c r="AS41" t="s">
        <v>3</v>
      </c>
      <c r="AT41">
        <v>0.7</v>
      </c>
      <c r="AU41" t="s">
        <v>101</v>
      </c>
      <c r="AV41">
        <v>1</v>
      </c>
      <c r="AW41">
        <v>2</v>
      </c>
      <c r="AX41">
        <v>65176081</v>
      </c>
      <c r="AY41">
        <v>1</v>
      </c>
      <c r="AZ41">
        <v>0</v>
      </c>
      <c r="BA41">
        <v>41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1085.8329999999999</v>
      </c>
      <c r="BL41">
        <v>461.25799999999998</v>
      </c>
      <c r="BM41">
        <v>0</v>
      </c>
      <c r="BN41">
        <v>0</v>
      </c>
      <c r="BO41">
        <v>0.7</v>
      </c>
      <c r="BP41">
        <v>1</v>
      </c>
      <c r="BQ41">
        <v>0</v>
      </c>
      <c r="BR41">
        <v>325.74990000000003</v>
      </c>
      <c r="BS41">
        <v>138.37739999999999</v>
      </c>
      <c r="BT41">
        <v>0</v>
      </c>
      <c r="BU41">
        <v>0</v>
      </c>
      <c r="BV41">
        <v>0.21</v>
      </c>
      <c r="BW41">
        <v>1</v>
      </c>
      <c r="CV41">
        <v>0</v>
      </c>
      <c r="CW41">
        <f>ROUND(Y41*Source!I102*DO41,7)</f>
        <v>0.63</v>
      </c>
      <c r="CX41">
        <f>ROUND(Y41*Source!I102,7)</f>
        <v>0.63</v>
      </c>
      <c r="CY41">
        <f>AB41</f>
        <v>1551.19</v>
      </c>
      <c r="CZ41">
        <f>AF41</f>
        <v>1551.19</v>
      </c>
      <c r="DA41">
        <f>AJ41</f>
        <v>1</v>
      </c>
      <c r="DB41">
        <f>ROUND((ROUND(AT41*CZ41,2)*ROUND(0.3,7)),6)</f>
        <v>325.74900000000002</v>
      </c>
      <c r="DC41">
        <f>ROUND((ROUND(AT41*AG41,2)*ROUND(0.3,7)),6)</f>
        <v>138.37799999999999</v>
      </c>
      <c r="DD41" t="s">
        <v>3</v>
      </c>
      <c r="DE41" t="s">
        <v>3</v>
      </c>
      <c r="DF41">
        <f>ROUND(ROUND(AE41,2)*CX41,2)</f>
        <v>0</v>
      </c>
      <c r="DG41">
        <f t="shared" si="9"/>
        <v>977.25</v>
      </c>
      <c r="DH41">
        <f t="shared" si="3"/>
        <v>415.13</v>
      </c>
      <c r="DI41">
        <f t="shared" si="4"/>
        <v>0</v>
      </c>
      <c r="DJ41">
        <f>DG41+DH41</f>
        <v>1392.38</v>
      </c>
      <c r="DK41">
        <v>1</v>
      </c>
      <c r="DL41" t="s">
        <v>405</v>
      </c>
      <c r="DM41">
        <v>6</v>
      </c>
      <c r="DN41" t="s">
        <v>362</v>
      </c>
      <c r="DO41">
        <v>1</v>
      </c>
    </row>
    <row r="42" spans="1:119" x14ac:dyDescent="0.2">
      <c r="A42">
        <f>ROW(Source!A102)</f>
        <v>102</v>
      </c>
      <c r="B42">
        <v>65175792</v>
      </c>
      <c r="C42">
        <v>65176070</v>
      </c>
      <c r="D42">
        <v>64002400</v>
      </c>
      <c r="E42">
        <v>1</v>
      </c>
      <c r="F42">
        <v>1</v>
      </c>
      <c r="G42">
        <v>1</v>
      </c>
      <c r="H42">
        <v>2</v>
      </c>
      <c r="I42" t="s">
        <v>373</v>
      </c>
      <c r="J42" t="s">
        <v>374</v>
      </c>
      <c r="K42" t="s">
        <v>375</v>
      </c>
      <c r="L42">
        <v>1368</v>
      </c>
      <c r="N42">
        <v>1011</v>
      </c>
      <c r="O42" t="s">
        <v>368</v>
      </c>
      <c r="P42" t="s">
        <v>368</v>
      </c>
      <c r="Q42">
        <v>1</v>
      </c>
      <c r="W42">
        <v>0</v>
      </c>
      <c r="X42">
        <v>1032761012</v>
      </c>
      <c r="Y42">
        <f>(AT42*ROUND(0.3,7))</f>
        <v>0.21</v>
      </c>
      <c r="AA42">
        <v>0</v>
      </c>
      <c r="AB42">
        <v>578.28</v>
      </c>
      <c r="AC42">
        <v>490.55</v>
      </c>
      <c r="AD42">
        <v>0</v>
      </c>
      <c r="AE42">
        <v>0</v>
      </c>
      <c r="AF42">
        <v>477.92</v>
      </c>
      <c r="AG42">
        <v>490.55</v>
      </c>
      <c r="AH42">
        <v>0</v>
      </c>
      <c r="AI42">
        <v>1</v>
      </c>
      <c r="AJ42">
        <v>1.21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3</v>
      </c>
      <c r="AT42">
        <v>0.7</v>
      </c>
      <c r="AU42" t="s">
        <v>101</v>
      </c>
      <c r="AV42">
        <v>1</v>
      </c>
      <c r="AW42">
        <v>2</v>
      </c>
      <c r="AX42">
        <v>65176082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334.54399999999998</v>
      </c>
      <c r="BL42">
        <v>343.38499999999999</v>
      </c>
      <c r="BM42">
        <v>0</v>
      </c>
      <c r="BN42">
        <v>0</v>
      </c>
      <c r="BO42">
        <v>0.7</v>
      </c>
      <c r="BP42">
        <v>1</v>
      </c>
      <c r="BQ42">
        <v>0</v>
      </c>
      <c r="BR42">
        <v>100.36320000000001</v>
      </c>
      <c r="BS42">
        <v>103.0155</v>
      </c>
      <c r="BT42">
        <v>0</v>
      </c>
      <c r="BU42">
        <v>0</v>
      </c>
      <c r="BV42">
        <v>0.21</v>
      </c>
      <c r="BW42">
        <v>1</v>
      </c>
      <c r="CV42">
        <v>0</v>
      </c>
      <c r="CW42">
        <f>ROUND(Y42*Source!I102*DO42,7)</f>
        <v>0.63</v>
      </c>
      <c r="CX42">
        <f>ROUND(Y42*Source!I102,7)</f>
        <v>0.63</v>
      </c>
      <c r="CY42">
        <f>AB42</f>
        <v>578.28</v>
      </c>
      <c r="CZ42">
        <f>AF42</f>
        <v>477.92</v>
      </c>
      <c r="DA42">
        <f>AJ42</f>
        <v>1.21</v>
      </c>
      <c r="DB42">
        <f>ROUND((ROUND(AT42*CZ42,2)*ROUND(0.3,7)),6)</f>
        <v>100.36199999999999</v>
      </c>
      <c r="DC42">
        <f>ROUND((ROUND(AT42*AG42,2)*ROUND(0.3,7)),6)</f>
        <v>103.017</v>
      </c>
      <c r="DD42" t="s">
        <v>3</v>
      </c>
      <c r="DE42" t="s">
        <v>3</v>
      </c>
      <c r="DF42">
        <f>ROUND(ROUND(AE42,2)*CX42,2)</f>
        <v>0</v>
      </c>
      <c r="DG42">
        <f>ROUND(ROUND(AF42*AJ42,2)*CX42,2)</f>
        <v>364.32</v>
      </c>
      <c r="DH42">
        <f t="shared" si="3"/>
        <v>309.05</v>
      </c>
      <c r="DI42">
        <f t="shared" si="4"/>
        <v>0</v>
      </c>
      <c r="DJ42">
        <f>DG42+DH42</f>
        <v>673.37</v>
      </c>
      <c r="DK42">
        <v>0</v>
      </c>
      <c r="DL42" t="s">
        <v>376</v>
      </c>
      <c r="DM42">
        <v>4</v>
      </c>
      <c r="DN42" t="s">
        <v>362</v>
      </c>
      <c r="DO42">
        <v>1</v>
      </c>
    </row>
    <row r="43" spans="1:119" x14ac:dyDescent="0.2">
      <c r="A43">
        <f>ROW(Source!A102)</f>
        <v>102</v>
      </c>
      <c r="B43">
        <v>65175792</v>
      </c>
      <c r="C43">
        <v>65176070</v>
      </c>
      <c r="D43">
        <v>63956166</v>
      </c>
      <c r="E43">
        <v>1</v>
      </c>
      <c r="F43">
        <v>1</v>
      </c>
      <c r="G43">
        <v>1</v>
      </c>
      <c r="H43">
        <v>3</v>
      </c>
      <c r="I43" t="s">
        <v>416</v>
      </c>
      <c r="J43" t="s">
        <v>417</v>
      </c>
      <c r="K43" t="s">
        <v>418</v>
      </c>
      <c r="L43">
        <v>1346</v>
      </c>
      <c r="N43">
        <v>1009</v>
      </c>
      <c r="O43" t="s">
        <v>380</v>
      </c>
      <c r="P43" t="s">
        <v>380</v>
      </c>
      <c r="Q43">
        <v>1</v>
      </c>
      <c r="W43">
        <v>0</v>
      </c>
      <c r="X43">
        <v>1271338475</v>
      </c>
      <c r="Y43">
        <f>(AT43*ROUND(0,7))</f>
        <v>0</v>
      </c>
      <c r="AA43">
        <v>201.17</v>
      </c>
      <c r="AB43">
        <v>0</v>
      </c>
      <c r="AC43">
        <v>0</v>
      </c>
      <c r="AD43">
        <v>0</v>
      </c>
      <c r="AE43">
        <v>174.93</v>
      </c>
      <c r="AF43">
        <v>0</v>
      </c>
      <c r="AG43">
        <v>0</v>
      </c>
      <c r="AH43">
        <v>0</v>
      </c>
      <c r="AI43">
        <v>1.1499999999999999</v>
      </c>
      <c r="AJ43">
        <v>1</v>
      </c>
      <c r="AK43">
        <v>1</v>
      </c>
      <c r="AL43">
        <v>1</v>
      </c>
      <c r="AM43">
        <v>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3</v>
      </c>
      <c r="AT43">
        <v>0.42</v>
      </c>
      <c r="AU43" t="s">
        <v>100</v>
      </c>
      <c r="AV43">
        <v>0</v>
      </c>
      <c r="AW43">
        <v>2</v>
      </c>
      <c r="AX43">
        <v>65176083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73.470600000000005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ROUND(Y43*Source!I102,7)</f>
        <v>0</v>
      </c>
      <c r="CY43">
        <f>AA43</f>
        <v>201.17</v>
      </c>
      <c r="CZ43">
        <f>AE43</f>
        <v>174.93</v>
      </c>
      <c r="DA43">
        <f>AI43</f>
        <v>1.1499999999999999</v>
      </c>
      <c r="DB43">
        <f>ROUND((ROUND(AT43*CZ43,2)*ROUND(0,7)),6)</f>
        <v>0</v>
      </c>
      <c r="DC43">
        <f>ROUND((ROUND(AT43*AG43,2)*ROUND(0,7)),6)</f>
        <v>0</v>
      </c>
      <c r="DD43" t="s">
        <v>3</v>
      </c>
      <c r="DE43" t="s">
        <v>3</v>
      </c>
      <c r="DF43">
        <f>ROUND(ROUND(AE43*AI43,2)*CX43,2)</f>
        <v>0</v>
      </c>
      <c r="DG43">
        <f t="shared" ref="DG43:DG48" si="10">ROUND(ROUND(AF43,2)*CX43,2)</f>
        <v>0</v>
      </c>
      <c r="DH43">
        <f t="shared" si="3"/>
        <v>0</v>
      </c>
      <c r="DI43">
        <f t="shared" si="4"/>
        <v>0</v>
      </c>
      <c r="DJ43">
        <f>DF43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ROW(Source!A102)</f>
        <v>102</v>
      </c>
      <c r="B44">
        <v>65175792</v>
      </c>
      <c r="C44">
        <v>65176070</v>
      </c>
      <c r="D44">
        <v>63963082</v>
      </c>
      <c r="E44">
        <v>1</v>
      </c>
      <c r="F44">
        <v>1</v>
      </c>
      <c r="G44">
        <v>1</v>
      </c>
      <c r="H44">
        <v>3</v>
      </c>
      <c r="I44" t="s">
        <v>419</v>
      </c>
      <c r="J44" t="s">
        <v>420</v>
      </c>
      <c r="K44" t="s">
        <v>421</v>
      </c>
      <c r="L44">
        <v>1348</v>
      </c>
      <c r="N44">
        <v>1009</v>
      </c>
      <c r="O44" t="s">
        <v>163</v>
      </c>
      <c r="P44" t="s">
        <v>163</v>
      </c>
      <c r="Q44">
        <v>1000</v>
      </c>
      <c r="W44">
        <v>0</v>
      </c>
      <c r="X44">
        <v>-1211909456</v>
      </c>
      <c r="Y44">
        <f>(AT44*ROUND(0,7))</f>
        <v>0</v>
      </c>
      <c r="AA44">
        <v>61873.2</v>
      </c>
      <c r="AB44">
        <v>0</v>
      </c>
      <c r="AC44">
        <v>0</v>
      </c>
      <c r="AD44">
        <v>0</v>
      </c>
      <c r="AE44">
        <v>70310.45</v>
      </c>
      <c r="AF44">
        <v>0</v>
      </c>
      <c r="AG44">
        <v>0</v>
      </c>
      <c r="AH44">
        <v>0</v>
      </c>
      <c r="AI44">
        <v>0.88</v>
      </c>
      <c r="AJ44">
        <v>1</v>
      </c>
      <c r="AK44">
        <v>1</v>
      </c>
      <c r="AL44">
        <v>1</v>
      </c>
      <c r="AM44">
        <v>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3</v>
      </c>
      <c r="AT44">
        <v>1E-3</v>
      </c>
      <c r="AU44" t="s">
        <v>100</v>
      </c>
      <c r="AV44">
        <v>0</v>
      </c>
      <c r="AW44">
        <v>2</v>
      </c>
      <c r="AX44">
        <v>65176084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70.310450000000003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1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ROUND(Y44*Source!I102,7)</f>
        <v>0</v>
      </c>
      <c r="CY44">
        <f>AA44</f>
        <v>61873.2</v>
      </c>
      <c r="CZ44">
        <f>AE44</f>
        <v>70310.45</v>
      </c>
      <c r="DA44">
        <f>AI44</f>
        <v>0.88</v>
      </c>
      <c r="DB44">
        <f>ROUND((ROUND(AT44*CZ44,2)*ROUND(0,7)),6)</f>
        <v>0</v>
      </c>
      <c r="DC44">
        <f>ROUND((ROUND(AT44*AG44,2)*ROUND(0,7)),6)</f>
        <v>0</v>
      </c>
      <c r="DD44" t="s">
        <v>3</v>
      </c>
      <c r="DE44" t="s">
        <v>3</v>
      </c>
      <c r="DF44">
        <f>ROUND(ROUND(AE44*AI44,2)*CX44,2)</f>
        <v>0</v>
      </c>
      <c r="DG44">
        <f t="shared" si="10"/>
        <v>0</v>
      </c>
      <c r="DH44">
        <f t="shared" si="3"/>
        <v>0</v>
      </c>
      <c r="DI44">
        <f t="shared" si="4"/>
        <v>0</v>
      </c>
      <c r="DJ44">
        <f>DF44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ROW(Source!A102)</f>
        <v>102</v>
      </c>
      <c r="B45">
        <v>65175792</v>
      </c>
      <c r="C45">
        <v>65176070</v>
      </c>
      <c r="D45">
        <v>63972631</v>
      </c>
      <c r="E45">
        <v>1</v>
      </c>
      <c r="F45">
        <v>1</v>
      </c>
      <c r="G45">
        <v>1</v>
      </c>
      <c r="H45">
        <v>3</v>
      </c>
      <c r="I45" t="s">
        <v>422</v>
      </c>
      <c r="J45" t="s">
        <v>423</v>
      </c>
      <c r="K45" t="s">
        <v>424</v>
      </c>
      <c r="L45">
        <v>1346</v>
      </c>
      <c r="N45">
        <v>1009</v>
      </c>
      <c r="O45" t="s">
        <v>380</v>
      </c>
      <c r="P45" t="s">
        <v>380</v>
      </c>
      <c r="Q45">
        <v>1</v>
      </c>
      <c r="W45">
        <v>0</v>
      </c>
      <c r="X45">
        <v>466552771</v>
      </c>
      <c r="Y45">
        <f>(AT45*ROUND(0,7))</f>
        <v>0</v>
      </c>
      <c r="AA45">
        <v>104.64</v>
      </c>
      <c r="AB45">
        <v>0</v>
      </c>
      <c r="AC45">
        <v>0</v>
      </c>
      <c r="AD45">
        <v>0</v>
      </c>
      <c r="AE45">
        <v>79.88</v>
      </c>
      <c r="AF45">
        <v>0</v>
      </c>
      <c r="AG45">
        <v>0</v>
      </c>
      <c r="AH45">
        <v>0</v>
      </c>
      <c r="AI45">
        <v>1.31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3</v>
      </c>
      <c r="AT45">
        <v>0.3</v>
      </c>
      <c r="AU45" t="s">
        <v>100</v>
      </c>
      <c r="AV45">
        <v>0</v>
      </c>
      <c r="AW45">
        <v>2</v>
      </c>
      <c r="AX45">
        <v>65176085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23.963999999999999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ROUND(Y45*Source!I102,7)</f>
        <v>0</v>
      </c>
      <c r="CY45">
        <f>AA45</f>
        <v>104.64</v>
      </c>
      <c r="CZ45">
        <f>AE45</f>
        <v>79.88</v>
      </c>
      <c r="DA45">
        <f>AI45</f>
        <v>1.31</v>
      </c>
      <c r="DB45">
        <f>ROUND((ROUND(AT45*CZ45,2)*ROUND(0,7)),6)</f>
        <v>0</v>
      </c>
      <c r="DC45">
        <f>ROUND((ROUND(AT45*AG45,2)*ROUND(0,7)),6)</f>
        <v>0</v>
      </c>
      <c r="DD45" t="s">
        <v>3</v>
      </c>
      <c r="DE45" t="s">
        <v>3</v>
      </c>
      <c r="DF45">
        <f>ROUND(ROUND(AE45*AI45,2)*CX45,2)</f>
        <v>0</v>
      </c>
      <c r="DG45">
        <f t="shared" si="10"/>
        <v>0</v>
      </c>
      <c r="DH45">
        <f t="shared" si="3"/>
        <v>0</v>
      </c>
      <c r="DI45">
        <f t="shared" si="4"/>
        <v>0</v>
      </c>
      <c r="DJ45">
        <f>DF45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ROW(Source!A102)</f>
        <v>102</v>
      </c>
      <c r="B46">
        <v>65175792</v>
      </c>
      <c r="C46">
        <v>65176070</v>
      </c>
      <c r="D46">
        <v>63889959</v>
      </c>
      <c r="E46">
        <v>112</v>
      </c>
      <c r="F46">
        <v>1</v>
      </c>
      <c r="G46">
        <v>1</v>
      </c>
      <c r="H46">
        <v>3</v>
      </c>
      <c r="I46" t="s">
        <v>412</v>
      </c>
      <c r="J46" t="s">
        <v>3</v>
      </c>
      <c r="K46" t="s">
        <v>413</v>
      </c>
      <c r="L46">
        <v>3277935</v>
      </c>
      <c r="N46">
        <v>1013</v>
      </c>
      <c r="O46" t="s">
        <v>414</v>
      </c>
      <c r="P46" t="s">
        <v>414</v>
      </c>
      <c r="Q46">
        <v>1</v>
      </c>
      <c r="W46">
        <v>0</v>
      </c>
      <c r="X46">
        <v>274903907</v>
      </c>
      <c r="Y46">
        <f>AT46</f>
        <v>2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0</v>
      </c>
      <c r="AP46">
        <v>0</v>
      </c>
      <c r="AQ46">
        <v>1</v>
      </c>
      <c r="AR46">
        <v>0</v>
      </c>
      <c r="AS46" t="s">
        <v>3</v>
      </c>
      <c r="AT46">
        <v>2</v>
      </c>
      <c r="AU46" t="s">
        <v>3</v>
      </c>
      <c r="AV46">
        <v>0</v>
      </c>
      <c r="AW46">
        <v>2</v>
      </c>
      <c r="AX46">
        <v>65176086</v>
      </c>
      <c r="AY46">
        <v>1</v>
      </c>
      <c r="AZ46">
        <v>2048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ROUND(Y46*Source!I102,7)</f>
        <v>6</v>
      </c>
      <c r="CY46">
        <f>AA46</f>
        <v>0</v>
      </c>
      <c r="CZ46">
        <f>AE46</f>
        <v>0</v>
      </c>
      <c r="DA46">
        <f>AI46</f>
        <v>1</v>
      </c>
      <c r="DB46">
        <f>ROUND(ROUND(AT46*CZ46,2),6)</f>
        <v>0</v>
      </c>
      <c r="DC46">
        <f>ROUND(ROUND(AT46*AG46,2),6)</f>
        <v>0</v>
      </c>
      <c r="DD46" t="s">
        <v>3</v>
      </c>
      <c r="DE46" t="s">
        <v>3</v>
      </c>
      <c r="DF46">
        <f t="shared" ref="DF46:DF54" si="11">ROUND(ROUND(AE46,2)*CX46,2)</f>
        <v>0</v>
      </c>
      <c r="DG46">
        <f t="shared" si="10"/>
        <v>0</v>
      </c>
      <c r="DH46">
        <f t="shared" si="3"/>
        <v>0</v>
      </c>
      <c r="DI46">
        <f t="shared" si="4"/>
        <v>0</v>
      </c>
      <c r="DJ46">
        <f>DF46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ROW(Source!A103)</f>
        <v>103</v>
      </c>
      <c r="B47">
        <v>65175792</v>
      </c>
      <c r="C47">
        <v>65176087</v>
      </c>
      <c r="D47">
        <v>37080781</v>
      </c>
      <c r="E47">
        <v>112</v>
      </c>
      <c r="F47">
        <v>1</v>
      </c>
      <c r="G47">
        <v>1</v>
      </c>
      <c r="H47">
        <v>1</v>
      </c>
      <c r="I47" t="s">
        <v>425</v>
      </c>
      <c r="J47" t="s">
        <v>3</v>
      </c>
      <c r="K47" t="s">
        <v>426</v>
      </c>
      <c r="L47">
        <v>1191</v>
      </c>
      <c r="N47">
        <v>1013</v>
      </c>
      <c r="O47" t="s">
        <v>362</v>
      </c>
      <c r="P47" t="s">
        <v>362</v>
      </c>
      <c r="Q47">
        <v>1</v>
      </c>
      <c r="W47">
        <v>0</v>
      </c>
      <c r="X47">
        <v>1522950421</v>
      </c>
      <c r="Y47">
        <f t="shared" ref="Y47:Y53" si="12">(AT47*ROUND(0.3,7))</f>
        <v>6.1800000000000006</v>
      </c>
      <c r="AA47">
        <v>0</v>
      </c>
      <c r="AB47">
        <v>0</v>
      </c>
      <c r="AC47">
        <v>0</v>
      </c>
      <c r="AD47">
        <v>505.19</v>
      </c>
      <c r="AE47">
        <v>0</v>
      </c>
      <c r="AF47">
        <v>0</v>
      </c>
      <c r="AG47">
        <v>0</v>
      </c>
      <c r="AH47">
        <v>505.19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1</v>
      </c>
      <c r="AQ47">
        <v>1</v>
      </c>
      <c r="AR47">
        <v>0</v>
      </c>
      <c r="AS47" t="s">
        <v>3</v>
      </c>
      <c r="AT47">
        <v>20.6</v>
      </c>
      <c r="AU47" t="s">
        <v>101</v>
      </c>
      <c r="AV47">
        <v>1</v>
      </c>
      <c r="AW47">
        <v>2</v>
      </c>
      <c r="AX47">
        <v>65176103</v>
      </c>
      <c r="AY47">
        <v>1</v>
      </c>
      <c r="AZ47">
        <v>0</v>
      </c>
      <c r="BA47">
        <v>47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10406.914000000001</v>
      </c>
      <c r="BN47">
        <v>20.6</v>
      </c>
      <c r="BO47">
        <v>0</v>
      </c>
      <c r="BP47">
        <v>1</v>
      </c>
      <c r="BQ47">
        <v>0</v>
      </c>
      <c r="BR47">
        <v>0</v>
      </c>
      <c r="BS47">
        <v>0</v>
      </c>
      <c r="BT47">
        <v>3122.0742000000005</v>
      </c>
      <c r="BU47">
        <v>6.1800000000000006</v>
      </c>
      <c r="BV47">
        <v>0</v>
      </c>
      <c r="BW47">
        <v>1</v>
      </c>
      <c r="CU47">
        <f>ROUND(AT47*Source!I103*AH47*AL47,2)</f>
        <v>66604.25</v>
      </c>
      <c r="CV47">
        <f>ROUND(Y47*Source!I103,7)</f>
        <v>39.552</v>
      </c>
      <c r="CW47">
        <v>0</v>
      </c>
      <c r="CX47">
        <f>ROUND(Y47*Source!I103,7)</f>
        <v>39.552</v>
      </c>
      <c r="CY47">
        <f>AD47</f>
        <v>505.19</v>
      </c>
      <c r="CZ47">
        <f>AH47</f>
        <v>505.19</v>
      </c>
      <c r="DA47">
        <f>AL47</f>
        <v>1</v>
      </c>
      <c r="DB47">
        <f t="shared" ref="DB47:DB53" si="13">ROUND((ROUND(AT47*CZ47,2)*ROUND(0.3,7)),6)</f>
        <v>3122.0729999999999</v>
      </c>
      <c r="DC47">
        <f t="shared" ref="DC47:DC53" si="14">ROUND((ROUND(AT47*AG47,2)*ROUND(0.3,7)),6)</f>
        <v>0</v>
      </c>
      <c r="DD47" t="s">
        <v>3</v>
      </c>
      <c r="DE47" t="s">
        <v>3</v>
      </c>
      <c r="DF47">
        <f t="shared" si="11"/>
        <v>0</v>
      </c>
      <c r="DG47">
        <f t="shared" si="10"/>
        <v>0</v>
      </c>
      <c r="DH47">
        <f t="shared" si="3"/>
        <v>0</v>
      </c>
      <c r="DI47">
        <f t="shared" si="4"/>
        <v>19981.27</v>
      </c>
      <c r="DJ47">
        <f>DI47</f>
        <v>19981.27</v>
      </c>
      <c r="DK47">
        <v>1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ROW(Source!A103)</f>
        <v>103</v>
      </c>
      <c r="B48">
        <v>65175792</v>
      </c>
      <c r="C48">
        <v>65176087</v>
      </c>
      <c r="D48">
        <v>37064876</v>
      </c>
      <c r="E48">
        <v>112</v>
      </c>
      <c r="F48">
        <v>1</v>
      </c>
      <c r="G48">
        <v>1</v>
      </c>
      <c r="H48">
        <v>1</v>
      </c>
      <c r="I48" t="s">
        <v>363</v>
      </c>
      <c r="J48" t="s">
        <v>3</v>
      </c>
      <c r="K48" t="s">
        <v>364</v>
      </c>
      <c r="L48">
        <v>1191</v>
      </c>
      <c r="N48">
        <v>1013</v>
      </c>
      <c r="O48" t="s">
        <v>362</v>
      </c>
      <c r="P48" t="s">
        <v>362</v>
      </c>
      <c r="Q48">
        <v>1</v>
      </c>
      <c r="W48">
        <v>0</v>
      </c>
      <c r="X48">
        <v>-1417349443</v>
      </c>
      <c r="Y48">
        <f t="shared" si="12"/>
        <v>0.85499999999999998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3</v>
      </c>
      <c r="AT48">
        <v>2.85</v>
      </c>
      <c r="AU48" t="s">
        <v>101</v>
      </c>
      <c r="AV48">
        <v>2</v>
      </c>
      <c r="AW48">
        <v>2</v>
      </c>
      <c r="AX48">
        <v>65176104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ROUND(Y48*Source!I103,7)</f>
        <v>5.4720000000000004</v>
      </c>
      <c r="CY48">
        <f>AD48</f>
        <v>0</v>
      </c>
      <c r="CZ48">
        <f>AH48</f>
        <v>0</v>
      </c>
      <c r="DA48">
        <f>AL48</f>
        <v>1</v>
      </c>
      <c r="DB48">
        <f t="shared" si="13"/>
        <v>0</v>
      </c>
      <c r="DC48">
        <f t="shared" si="14"/>
        <v>0</v>
      </c>
      <c r="DD48" t="s">
        <v>3</v>
      </c>
      <c r="DE48" t="s">
        <v>3</v>
      </c>
      <c r="DF48">
        <f t="shared" si="11"/>
        <v>0</v>
      </c>
      <c r="DG48">
        <f t="shared" si="10"/>
        <v>0</v>
      </c>
      <c r="DH48">
        <f t="shared" si="3"/>
        <v>0</v>
      </c>
      <c r="DI48">
        <f t="shared" si="4"/>
        <v>0</v>
      </c>
      <c r="DJ48">
        <f>DI48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ROW(Source!A103)</f>
        <v>103</v>
      </c>
      <c r="B49">
        <v>65175792</v>
      </c>
      <c r="C49">
        <v>65176087</v>
      </c>
      <c r="D49">
        <v>64001498</v>
      </c>
      <c r="E49">
        <v>1</v>
      </c>
      <c r="F49">
        <v>1</v>
      </c>
      <c r="G49">
        <v>1</v>
      </c>
      <c r="H49">
        <v>2</v>
      </c>
      <c r="I49" t="s">
        <v>427</v>
      </c>
      <c r="J49" t="s">
        <v>428</v>
      </c>
      <c r="K49" t="s">
        <v>429</v>
      </c>
      <c r="L49">
        <v>1368</v>
      </c>
      <c r="N49">
        <v>1011</v>
      </c>
      <c r="O49" t="s">
        <v>368</v>
      </c>
      <c r="P49" t="s">
        <v>368</v>
      </c>
      <c r="Q49">
        <v>1</v>
      </c>
      <c r="W49">
        <v>0</v>
      </c>
      <c r="X49">
        <v>-1777061082</v>
      </c>
      <c r="Y49">
        <f t="shared" si="12"/>
        <v>0.30299999999999999</v>
      </c>
      <c r="AA49">
        <v>0</v>
      </c>
      <c r="AB49">
        <v>2264.02</v>
      </c>
      <c r="AC49">
        <v>563.76</v>
      </c>
      <c r="AD49">
        <v>0</v>
      </c>
      <c r="AE49">
        <v>0</v>
      </c>
      <c r="AF49">
        <v>1689.57</v>
      </c>
      <c r="AG49">
        <v>563.76</v>
      </c>
      <c r="AH49">
        <v>0</v>
      </c>
      <c r="AI49">
        <v>1</v>
      </c>
      <c r="AJ49">
        <v>1.34</v>
      </c>
      <c r="AK49">
        <v>1</v>
      </c>
      <c r="AL49">
        <v>1</v>
      </c>
      <c r="AM49">
        <v>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3</v>
      </c>
      <c r="AT49">
        <v>1.01</v>
      </c>
      <c r="AU49" t="s">
        <v>101</v>
      </c>
      <c r="AV49">
        <v>1</v>
      </c>
      <c r="AW49">
        <v>2</v>
      </c>
      <c r="AX49">
        <v>65176105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1706.4657</v>
      </c>
      <c r="BL49">
        <v>569.39760000000001</v>
      </c>
      <c r="BM49">
        <v>0</v>
      </c>
      <c r="BN49">
        <v>0</v>
      </c>
      <c r="BO49">
        <v>1.01</v>
      </c>
      <c r="BP49">
        <v>1</v>
      </c>
      <c r="BQ49">
        <v>0</v>
      </c>
      <c r="BR49">
        <v>511.93970999999999</v>
      </c>
      <c r="BS49">
        <v>170.81927999999999</v>
      </c>
      <c r="BT49">
        <v>0</v>
      </c>
      <c r="BU49">
        <v>0</v>
      </c>
      <c r="BV49">
        <v>0.30299999999999999</v>
      </c>
      <c r="BW49">
        <v>1</v>
      </c>
      <c r="CV49">
        <v>0</v>
      </c>
      <c r="CW49">
        <f>ROUND(Y49*Source!I103*DO49,7)</f>
        <v>1.9392</v>
      </c>
      <c r="CX49">
        <f>ROUND(Y49*Source!I103,7)</f>
        <v>1.9392</v>
      </c>
      <c r="CY49">
        <f>AB49</f>
        <v>2264.02</v>
      </c>
      <c r="CZ49">
        <f>AF49</f>
        <v>1689.57</v>
      </c>
      <c r="DA49">
        <f>AJ49</f>
        <v>1.34</v>
      </c>
      <c r="DB49">
        <f t="shared" si="13"/>
        <v>511.94099999999997</v>
      </c>
      <c r="DC49">
        <f t="shared" si="14"/>
        <v>170.82</v>
      </c>
      <c r="DD49" t="s">
        <v>3</v>
      </c>
      <c r="DE49" t="s">
        <v>3</v>
      </c>
      <c r="DF49">
        <f t="shared" si="11"/>
        <v>0</v>
      </c>
      <c r="DG49">
        <f>ROUND(ROUND(AF49*AJ49,2)*CX49,2)</f>
        <v>4390.3900000000003</v>
      </c>
      <c r="DH49">
        <f t="shared" si="3"/>
        <v>1093.24</v>
      </c>
      <c r="DI49">
        <f t="shared" si="4"/>
        <v>0</v>
      </c>
      <c r="DJ49">
        <f>DG49+DH49</f>
        <v>5483.63</v>
      </c>
      <c r="DK49">
        <v>0</v>
      </c>
      <c r="DL49" t="s">
        <v>372</v>
      </c>
      <c r="DM49">
        <v>5</v>
      </c>
      <c r="DN49" t="s">
        <v>362</v>
      </c>
      <c r="DO49">
        <v>1</v>
      </c>
    </row>
    <row r="50" spans="1:119" x14ac:dyDescent="0.2">
      <c r="A50">
        <f>ROW(Source!A103)</f>
        <v>103</v>
      </c>
      <c r="B50">
        <v>65175792</v>
      </c>
      <c r="C50">
        <v>65176087</v>
      </c>
      <c r="D50">
        <v>64001515</v>
      </c>
      <c r="E50">
        <v>1</v>
      </c>
      <c r="F50">
        <v>1</v>
      </c>
      <c r="G50">
        <v>1</v>
      </c>
      <c r="H50">
        <v>2</v>
      </c>
      <c r="I50" t="s">
        <v>402</v>
      </c>
      <c r="J50" t="s">
        <v>403</v>
      </c>
      <c r="K50" t="s">
        <v>404</v>
      </c>
      <c r="L50">
        <v>1368</v>
      </c>
      <c r="N50">
        <v>1011</v>
      </c>
      <c r="O50" t="s">
        <v>368</v>
      </c>
      <c r="P50" t="s">
        <v>368</v>
      </c>
      <c r="Q50">
        <v>1</v>
      </c>
      <c r="W50">
        <v>0</v>
      </c>
      <c r="X50">
        <v>-613270886</v>
      </c>
      <c r="Y50">
        <f t="shared" si="12"/>
        <v>0.27600000000000002</v>
      </c>
      <c r="AA50">
        <v>0</v>
      </c>
      <c r="AB50">
        <v>1551.19</v>
      </c>
      <c r="AC50">
        <v>658.94</v>
      </c>
      <c r="AD50">
        <v>0</v>
      </c>
      <c r="AE50">
        <v>0</v>
      </c>
      <c r="AF50">
        <v>1551.19</v>
      </c>
      <c r="AG50">
        <v>658.94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1</v>
      </c>
      <c r="AQ50">
        <v>1</v>
      </c>
      <c r="AR50">
        <v>0</v>
      </c>
      <c r="AS50" t="s">
        <v>3</v>
      </c>
      <c r="AT50">
        <v>0.92</v>
      </c>
      <c r="AU50" t="s">
        <v>101</v>
      </c>
      <c r="AV50">
        <v>1</v>
      </c>
      <c r="AW50">
        <v>2</v>
      </c>
      <c r="AX50">
        <v>65176106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1427.0948000000001</v>
      </c>
      <c r="BL50">
        <v>606.22480000000007</v>
      </c>
      <c r="BM50">
        <v>0</v>
      </c>
      <c r="BN50">
        <v>0</v>
      </c>
      <c r="BO50">
        <v>0.92</v>
      </c>
      <c r="BP50">
        <v>1</v>
      </c>
      <c r="BQ50">
        <v>0</v>
      </c>
      <c r="BR50">
        <v>428.12844000000007</v>
      </c>
      <c r="BS50">
        <v>181.86744000000002</v>
      </c>
      <c r="BT50">
        <v>0</v>
      </c>
      <c r="BU50">
        <v>0</v>
      </c>
      <c r="BV50">
        <v>0.27600000000000002</v>
      </c>
      <c r="BW50">
        <v>1</v>
      </c>
      <c r="CV50">
        <v>0</v>
      </c>
      <c r="CW50">
        <f>ROUND(Y50*Source!I103*DO50,7)</f>
        <v>1.7664</v>
      </c>
      <c r="CX50">
        <f>ROUND(Y50*Source!I103,7)</f>
        <v>1.7664</v>
      </c>
      <c r="CY50">
        <f>AB50</f>
        <v>1551.19</v>
      </c>
      <c r="CZ50">
        <f>AF50</f>
        <v>1551.19</v>
      </c>
      <c r="DA50">
        <f>AJ50</f>
        <v>1</v>
      </c>
      <c r="DB50">
        <f t="shared" si="13"/>
        <v>428.12700000000001</v>
      </c>
      <c r="DC50">
        <f t="shared" si="14"/>
        <v>181.86600000000001</v>
      </c>
      <c r="DD50" t="s">
        <v>3</v>
      </c>
      <c r="DE50" t="s">
        <v>3</v>
      </c>
      <c r="DF50">
        <f t="shared" si="11"/>
        <v>0</v>
      </c>
      <c r="DG50">
        <f>ROUND(ROUND(AF50,2)*CX50,2)</f>
        <v>2740.02</v>
      </c>
      <c r="DH50">
        <f t="shared" si="3"/>
        <v>1163.95</v>
      </c>
      <c r="DI50">
        <f t="shared" si="4"/>
        <v>0</v>
      </c>
      <c r="DJ50">
        <f>DG50+DH50</f>
        <v>3903.9700000000003</v>
      </c>
      <c r="DK50">
        <v>1</v>
      </c>
      <c r="DL50" t="s">
        <v>405</v>
      </c>
      <c r="DM50">
        <v>6</v>
      </c>
      <c r="DN50" t="s">
        <v>362</v>
      </c>
      <c r="DO50">
        <v>1</v>
      </c>
    </row>
    <row r="51" spans="1:119" x14ac:dyDescent="0.2">
      <c r="A51">
        <f>ROW(Source!A103)</f>
        <v>103</v>
      </c>
      <c r="B51">
        <v>65175792</v>
      </c>
      <c r="C51">
        <v>65176087</v>
      </c>
      <c r="D51">
        <v>64002400</v>
      </c>
      <c r="E51">
        <v>1</v>
      </c>
      <c r="F51">
        <v>1</v>
      </c>
      <c r="G51">
        <v>1</v>
      </c>
      <c r="H51">
        <v>2</v>
      </c>
      <c r="I51" t="s">
        <v>373</v>
      </c>
      <c r="J51" t="s">
        <v>374</v>
      </c>
      <c r="K51" t="s">
        <v>375</v>
      </c>
      <c r="L51">
        <v>1368</v>
      </c>
      <c r="N51">
        <v>1011</v>
      </c>
      <c r="O51" t="s">
        <v>368</v>
      </c>
      <c r="P51" t="s">
        <v>368</v>
      </c>
      <c r="Q51">
        <v>1</v>
      </c>
      <c r="W51">
        <v>0</v>
      </c>
      <c r="X51">
        <v>1032761012</v>
      </c>
      <c r="Y51">
        <f t="shared" si="12"/>
        <v>0.27600000000000002</v>
      </c>
      <c r="AA51">
        <v>0</v>
      </c>
      <c r="AB51">
        <v>578.28</v>
      </c>
      <c r="AC51">
        <v>490.55</v>
      </c>
      <c r="AD51">
        <v>0</v>
      </c>
      <c r="AE51">
        <v>0</v>
      </c>
      <c r="AF51">
        <v>477.92</v>
      </c>
      <c r="AG51">
        <v>490.55</v>
      </c>
      <c r="AH51">
        <v>0</v>
      </c>
      <c r="AI51">
        <v>1</v>
      </c>
      <c r="AJ51">
        <v>1.21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3</v>
      </c>
      <c r="AT51">
        <v>0.92</v>
      </c>
      <c r="AU51" t="s">
        <v>101</v>
      </c>
      <c r="AV51">
        <v>1</v>
      </c>
      <c r="AW51">
        <v>2</v>
      </c>
      <c r="AX51">
        <v>65176107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439.68640000000005</v>
      </c>
      <c r="BL51">
        <v>451.30600000000004</v>
      </c>
      <c r="BM51">
        <v>0</v>
      </c>
      <c r="BN51">
        <v>0</v>
      </c>
      <c r="BO51">
        <v>0.92</v>
      </c>
      <c r="BP51">
        <v>1</v>
      </c>
      <c r="BQ51">
        <v>0</v>
      </c>
      <c r="BR51">
        <v>131.90592000000001</v>
      </c>
      <c r="BS51">
        <v>135.39180000000002</v>
      </c>
      <c r="BT51">
        <v>0</v>
      </c>
      <c r="BU51">
        <v>0</v>
      </c>
      <c r="BV51">
        <v>0.27600000000000002</v>
      </c>
      <c r="BW51">
        <v>1</v>
      </c>
      <c r="CV51">
        <v>0</v>
      </c>
      <c r="CW51">
        <f>ROUND(Y51*Source!I103*DO51,7)</f>
        <v>1.7664</v>
      </c>
      <c r="CX51">
        <f>ROUND(Y51*Source!I103,7)</f>
        <v>1.7664</v>
      </c>
      <c r="CY51">
        <f>AB51</f>
        <v>578.28</v>
      </c>
      <c r="CZ51">
        <f>AF51</f>
        <v>477.92</v>
      </c>
      <c r="DA51">
        <f>AJ51</f>
        <v>1.21</v>
      </c>
      <c r="DB51">
        <f t="shared" si="13"/>
        <v>131.90700000000001</v>
      </c>
      <c r="DC51">
        <f t="shared" si="14"/>
        <v>135.393</v>
      </c>
      <c r="DD51" t="s">
        <v>3</v>
      </c>
      <c r="DE51" t="s">
        <v>3</v>
      </c>
      <c r="DF51">
        <f t="shared" si="11"/>
        <v>0</v>
      </c>
      <c r="DG51">
        <f>ROUND(ROUND(AF51*AJ51,2)*CX51,2)</f>
        <v>1021.47</v>
      </c>
      <c r="DH51">
        <f t="shared" si="3"/>
        <v>866.51</v>
      </c>
      <c r="DI51">
        <f t="shared" si="4"/>
        <v>0</v>
      </c>
      <c r="DJ51">
        <f>DG51+DH51</f>
        <v>1887.98</v>
      </c>
      <c r="DK51">
        <v>0</v>
      </c>
      <c r="DL51" t="s">
        <v>376</v>
      </c>
      <c r="DM51">
        <v>4</v>
      </c>
      <c r="DN51" t="s">
        <v>362</v>
      </c>
      <c r="DO51">
        <v>1</v>
      </c>
    </row>
    <row r="52" spans="1:119" x14ac:dyDescent="0.2">
      <c r="A52">
        <f>ROW(Source!A103)</f>
        <v>103</v>
      </c>
      <c r="B52">
        <v>65175792</v>
      </c>
      <c r="C52">
        <v>65176087</v>
      </c>
      <c r="D52">
        <v>64002580</v>
      </c>
      <c r="E52">
        <v>1</v>
      </c>
      <c r="F52">
        <v>1</v>
      </c>
      <c r="G52">
        <v>1</v>
      </c>
      <c r="H52">
        <v>2</v>
      </c>
      <c r="I52" t="s">
        <v>430</v>
      </c>
      <c r="J52" t="s">
        <v>431</v>
      </c>
      <c r="K52" t="s">
        <v>432</v>
      </c>
      <c r="L52">
        <v>1368</v>
      </c>
      <c r="N52">
        <v>1011</v>
      </c>
      <c r="O52" t="s">
        <v>368</v>
      </c>
      <c r="P52" t="s">
        <v>368</v>
      </c>
      <c r="Q52">
        <v>1</v>
      </c>
      <c r="W52">
        <v>0</v>
      </c>
      <c r="X52">
        <v>-475406975</v>
      </c>
      <c r="Y52">
        <f t="shared" si="12"/>
        <v>9.9000000000000005E-2</v>
      </c>
      <c r="AA52">
        <v>0</v>
      </c>
      <c r="AB52">
        <v>99.95</v>
      </c>
      <c r="AC52">
        <v>0</v>
      </c>
      <c r="AD52">
        <v>0</v>
      </c>
      <c r="AE52">
        <v>0</v>
      </c>
      <c r="AF52">
        <v>99.95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3</v>
      </c>
      <c r="AT52">
        <v>0.33</v>
      </c>
      <c r="AU52" t="s">
        <v>101</v>
      </c>
      <c r="AV52">
        <v>1</v>
      </c>
      <c r="AW52">
        <v>2</v>
      </c>
      <c r="AX52">
        <v>65176108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32.983499999999999</v>
      </c>
      <c r="BL52">
        <v>0</v>
      </c>
      <c r="BM52">
        <v>0</v>
      </c>
      <c r="BN52">
        <v>0</v>
      </c>
      <c r="BO52">
        <v>0</v>
      </c>
      <c r="BP52">
        <v>1</v>
      </c>
      <c r="BQ52">
        <v>0</v>
      </c>
      <c r="BR52">
        <v>9.8950500000000012</v>
      </c>
      <c r="BS52">
        <v>0</v>
      </c>
      <c r="BT52">
        <v>0</v>
      </c>
      <c r="BU52">
        <v>0</v>
      </c>
      <c r="BV52">
        <v>0</v>
      </c>
      <c r="BW52">
        <v>1</v>
      </c>
      <c r="CV52">
        <v>0</v>
      </c>
      <c r="CW52">
        <f>ROUND(Y52*Source!I103*DO52,7)</f>
        <v>0</v>
      </c>
      <c r="CX52">
        <f>ROUND(Y52*Source!I103,7)</f>
        <v>0.63360000000000005</v>
      </c>
      <c r="CY52">
        <f>AB52</f>
        <v>99.95</v>
      </c>
      <c r="CZ52">
        <f>AF52</f>
        <v>99.95</v>
      </c>
      <c r="DA52">
        <f>AJ52</f>
        <v>1</v>
      </c>
      <c r="DB52">
        <f t="shared" si="13"/>
        <v>9.8940000000000001</v>
      </c>
      <c r="DC52">
        <f t="shared" si="14"/>
        <v>0</v>
      </c>
      <c r="DD52" t="s">
        <v>3</v>
      </c>
      <c r="DE52" t="s">
        <v>3</v>
      </c>
      <c r="DF52">
        <f t="shared" si="11"/>
        <v>0</v>
      </c>
      <c r="DG52">
        <f t="shared" ref="DG52:DG64" si="15">ROUND(ROUND(AF52,2)*CX52,2)</f>
        <v>63.33</v>
      </c>
      <c r="DH52">
        <f t="shared" si="3"/>
        <v>0</v>
      </c>
      <c r="DI52">
        <f t="shared" si="4"/>
        <v>0</v>
      </c>
      <c r="DJ52">
        <f>DG52+DH52</f>
        <v>63.33</v>
      </c>
      <c r="DK52">
        <v>1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ROW(Source!A103)</f>
        <v>103</v>
      </c>
      <c r="B53">
        <v>65175792</v>
      </c>
      <c r="C53">
        <v>65176087</v>
      </c>
      <c r="D53">
        <v>64002592</v>
      </c>
      <c r="E53">
        <v>1</v>
      </c>
      <c r="F53">
        <v>1</v>
      </c>
      <c r="G53">
        <v>1</v>
      </c>
      <c r="H53">
        <v>2</v>
      </c>
      <c r="I53" t="s">
        <v>433</v>
      </c>
      <c r="J53" t="s">
        <v>434</v>
      </c>
      <c r="K53" t="s">
        <v>435</v>
      </c>
      <c r="L53">
        <v>1368</v>
      </c>
      <c r="N53">
        <v>1011</v>
      </c>
      <c r="O53" t="s">
        <v>368</v>
      </c>
      <c r="P53" t="s">
        <v>368</v>
      </c>
      <c r="Q53">
        <v>1</v>
      </c>
      <c r="W53">
        <v>0</v>
      </c>
      <c r="X53">
        <v>646454608</v>
      </c>
      <c r="Y53">
        <f t="shared" si="12"/>
        <v>0.69899999999999995</v>
      </c>
      <c r="AA53">
        <v>0</v>
      </c>
      <c r="AB53">
        <v>26.32</v>
      </c>
      <c r="AC53">
        <v>0</v>
      </c>
      <c r="AD53">
        <v>0</v>
      </c>
      <c r="AE53">
        <v>0</v>
      </c>
      <c r="AF53">
        <v>26.32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3</v>
      </c>
      <c r="AT53">
        <v>2.33</v>
      </c>
      <c r="AU53" t="s">
        <v>101</v>
      </c>
      <c r="AV53">
        <v>1</v>
      </c>
      <c r="AW53">
        <v>2</v>
      </c>
      <c r="AX53">
        <v>65176109</v>
      </c>
      <c r="AY53">
        <v>1</v>
      </c>
      <c r="AZ53">
        <v>0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61.325600000000001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0</v>
      </c>
      <c r="BR53">
        <v>18.397679999999998</v>
      </c>
      <c r="BS53">
        <v>0</v>
      </c>
      <c r="BT53">
        <v>0</v>
      </c>
      <c r="BU53">
        <v>0</v>
      </c>
      <c r="BV53">
        <v>0</v>
      </c>
      <c r="BW53">
        <v>1</v>
      </c>
      <c r="CV53">
        <v>0</v>
      </c>
      <c r="CW53">
        <f>ROUND(Y53*Source!I103*DO53,7)</f>
        <v>0</v>
      </c>
      <c r="CX53">
        <f>ROUND(Y53*Source!I103,7)</f>
        <v>4.4736000000000002</v>
      </c>
      <c r="CY53">
        <f>AB53</f>
        <v>26.32</v>
      </c>
      <c r="CZ53">
        <f>AF53</f>
        <v>26.32</v>
      </c>
      <c r="DA53">
        <f>AJ53</f>
        <v>1</v>
      </c>
      <c r="DB53">
        <f t="shared" si="13"/>
        <v>18.399000000000001</v>
      </c>
      <c r="DC53">
        <f t="shared" si="14"/>
        <v>0</v>
      </c>
      <c r="DD53" t="s">
        <v>3</v>
      </c>
      <c r="DE53" t="s">
        <v>3</v>
      </c>
      <c r="DF53">
        <f t="shared" si="11"/>
        <v>0</v>
      </c>
      <c r="DG53">
        <f t="shared" si="15"/>
        <v>117.75</v>
      </c>
      <c r="DH53">
        <f t="shared" si="3"/>
        <v>0</v>
      </c>
      <c r="DI53">
        <f t="shared" si="4"/>
        <v>0</v>
      </c>
      <c r="DJ53">
        <f>DG53+DH53</f>
        <v>117.75</v>
      </c>
      <c r="DK53">
        <v>1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ROW(Source!A103)</f>
        <v>103</v>
      </c>
      <c r="B54">
        <v>65175792</v>
      </c>
      <c r="C54">
        <v>65176087</v>
      </c>
      <c r="D54">
        <v>63954803</v>
      </c>
      <c r="E54">
        <v>1</v>
      </c>
      <c r="F54">
        <v>1</v>
      </c>
      <c r="G54">
        <v>1</v>
      </c>
      <c r="H54">
        <v>3</v>
      </c>
      <c r="I54" t="s">
        <v>436</v>
      </c>
      <c r="J54" t="s">
        <v>437</v>
      </c>
      <c r="K54" t="s">
        <v>438</v>
      </c>
      <c r="L54">
        <v>1383</v>
      </c>
      <c r="N54">
        <v>1013</v>
      </c>
      <c r="O54" t="s">
        <v>439</v>
      </c>
      <c r="P54" t="s">
        <v>439</v>
      </c>
      <c r="Q54">
        <v>1</v>
      </c>
      <c r="W54">
        <v>0</v>
      </c>
      <c r="X54">
        <v>1486845918</v>
      </c>
      <c r="Y54">
        <f t="shared" ref="Y54:Y60" si="16">(AT54*ROUND(0,7))</f>
        <v>0</v>
      </c>
      <c r="AA54">
        <v>5.56</v>
      </c>
      <c r="AB54">
        <v>0</v>
      </c>
      <c r="AC54">
        <v>0</v>
      </c>
      <c r="AD54">
        <v>0</v>
      </c>
      <c r="AE54">
        <v>5.56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3</v>
      </c>
      <c r="AT54">
        <v>0.13439999999999999</v>
      </c>
      <c r="AU54" t="s">
        <v>100</v>
      </c>
      <c r="AV54">
        <v>0</v>
      </c>
      <c r="AW54">
        <v>2</v>
      </c>
      <c r="AX54">
        <v>65176110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0.74726399999999993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1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ROUND(Y54*Source!I103,7)</f>
        <v>0</v>
      </c>
      <c r="CY54">
        <f t="shared" ref="CY54:CY61" si="17">AA54</f>
        <v>5.56</v>
      </c>
      <c r="CZ54">
        <f t="shared" ref="CZ54:CZ61" si="18">AE54</f>
        <v>5.56</v>
      </c>
      <c r="DA54">
        <f t="shared" ref="DA54:DA61" si="19">AI54</f>
        <v>1</v>
      </c>
      <c r="DB54">
        <f t="shared" ref="DB54:DB60" si="20">ROUND((ROUND(AT54*CZ54,2)*ROUND(0,7)),6)</f>
        <v>0</v>
      </c>
      <c r="DC54">
        <f t="shared" ref="DC54:DC60" si="21">ROUND((ROUND(AT54*AG54,2)*ROUND(0,7)),6)</f>
        <v>0</v>
      </c>
      <c r="DD54" t="s">
        <v>3</v>
      </c>
      <c r="DE54" t="s">
        <v>3</v>
      </c>
      <c r="DF54">
        <f t="shared" si="11"/>
        <v>0</v>
      </c>
      <c r="DG54">
        <f t="shared" si="15"/>
        <v>0</v>
      </c>
      <c r="DH54">
        <f t="shared" si="3"/>
        <v>0</v>
      </c>
      <c r="DI54">
        <f t="shared" si="4"/>
        <v>0</v>
      </c>
      <c r="DJ54">
        <f t="shared" ref="DJ54:DJ61" si="22">DF54</f>
        <v>0</v>
      </c>
      <c r="DK54">
        <v>1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ROW(Source!A103)</f>
        <v>103</v>
      </c>
      <c r="B55">
        <v>65175792</v>
      </c>
      <c r="C55">
        <v>65176087</v>
      </c>
      <c r="D55">
        <v>63955524</v>
      </c>
      <c r="E55">
        <v>1</v>
      </c>
      <c r="F55">
        <v>1</v>
      </c>
      <c r="G55">
        <v>1</v>
      </c>
      <c r="H55">
        <v>3</v>
      </c>
      <c r="I55" t="s">
        <v>440</v>
      </c>
      <c r="J55" t="s">
        <v>441</v>
      </c>
      <c r="K55" t="s">
        <v>442</v>
      </c>
      <c r="L55">
        <v>1346</v>
      </c>
      <c r="N55">
        <v>1009</v>
      </c>
      <c r="O55" t="s">
        <v>380</v>
      </c>
      <c r="P55" t="s">
        <v>380</v>
      </c>
      <c r="Q55">
        <v>1</v>
      </c>
      <c r="W55">
        <v>0</v>
      </c>
      <c r="X55">
        <v>18064107</v>
      </c>
      <c r="Y55">
        <f t="shared" si="16"/>
        <v>0</v>
      </c>
      <c r="AA55">
        <v>147.85</v>
      </c>
      <c r="AB55">
        <v>0</v>
      </c>
      <c r="AC55">
        <v>0</v>
      </c>
      <c r="AD55">
        <v>0</v>
      </c>
      <c r="AE55">
        <v>155.63</v>
      </c>
      <c r="AF55">
        <v>0</v>
      </c>
      <c r="AG55">
        <v>0</v>
      </c>
      <c r="AH55">
        <v>0</v>
      </c>
      <c r="AI55">
        <v>0.95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0</v>
      </c>
      <c r="AP55">
        <v>1</v>
      </c>
      <c r="AQ55">
        <v>1</v>
      </c>
      <c r="AR55">
        <v>0</v>
      </c>
      <c r="AS55" t="s">
        <v>3</v>
      </c>
      <c r="AT55">
        <v>0.2</v>
      </c>
      <c r="AU55" t="s">
        <v>100</v>
      </c>
      <c r="AV55">
        <v>0</v>
      </c>
      <c r="AW55">
        <v>2</v>
      </c>
      <c r="AX55">
        <v>65176111</v>
      </c>
      <c r="AY55">
        <v>1</v>
      </c>
      <c r="AZ55">
        <v>0</v>
      </c>
      <c r="BA55">
        <v>55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31.126000000000001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ROUND(Y55*Source!I103,7)</f>
        <v>0</v>
      </c>
      <c r="CY55">
        <f t="shared" si="17"/>
        <v>147.85</v>
      </c>
      <c r="CZ55">
        <f t="shared" si="18"/>
        <v>155.63</v>
      </c>
      <c r="DA55">
        <f t="shared" si="19"/>
        <v>0.95</v>
      </c>
      <c r="DB55">
        <f t="shared" si="20"/>
        <v>0</v>
      </c>
      <c r="DC55">
        <f t="shared" si="21"/>
        <v>0</v>
      </c>
      <c r="DD55" t="s">
        <v>3</v>
      </c>
      <c r="DE55" t="s">
        <v>3</v>
      </c>
      <c r="DF55">
        <f t="shared" ref="DF55:DF60" si="23">ROUND(ROUND(AE55*AI55,2)*CX55,2)</f>
        <v>0</v>
      </c>
      <c r="DG55">
        <f t="shared" si="15"/>
        <v>0</v>
      </c>
      <c r="DH55">
        <f t="shared" si="3"/>
        <v>0</v>
      </c>
      <c r="DI55">
        <f t="shared" si="4"/>
        <v>0</v>
      </c>
      <c r="DJ55">
        <f t="shared" si="22"/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ROW(Source!A103)</f>
        <v>103</v>
      </c>
      <c r="B56">
        <v>65175792</v>
      </c>
      <c r="C56">
        <v>65176087</v>
      </c>
      <c r="D56">
        <v>63956166</v>
      </c>
      <c r="E56">
        <v>1</v>
      </c>
      <c r="F56">
        <v>1</v>
      </c>
      <c r="G56">
        <v>1</v>
      </c>
      <c r="H56">
        <v>3</v>
      </c>
      <c r="I56" t="s">
        <v>416</v>
      </c>
      <c r="J56" t="s">
        <v>417</v>
      </c>
      <c r="K56" t="s">
        <v>418</v>
      </c>
      <c r="L56">
        <v>1346</v>
      </c>
      <c r="N56">
        <v>1009</v>
      </c>
      <c r="O56" t="s">
        <v>380</v>
      </c>
      <c r="P56" t="s">
        <v>380</v>
      </c>
      <c r="Q56">
        <v>1</v>
      </c>
      <c r="W56">
        <v>0</v>
      </c>
      <c r="X56">
        <v>1271338475</v>
      </c>
      <c r="Y56">
        <f t="shared" si="16"/>
        <v>0</v>
      </c>
      <c r="AA56">
        <v>201.17</v>
      </c>
      <c r="AB56">
        <v>0</v>
      </c>
      <c r="AC56">
        <v>0</v>
      </c>
      <c r="AD56">
        <v>0</v>
      </c>
      <c r="AE56">
        <v>174.93</v>
      </c>
      <c r="AF56">
        <v>0</v>
      </c>
      <c r="AG56">
        <v>0</v>
      </c>
      <c r="AH56">
        <v>0</v>
      </c>
      <c r="AI56">
        <v>1.1499999999999999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3</v>
      </c>
      <c r="AT56">
        <v>1.25</v>
      </c>
      <c r="AU56" t="s">
        <v>100</v>
      </c>
      <c r="AV56">
        <v>0</v>
      </c>
      <c r="AW56">
        <v>2</v>
      </c>
      <c r="AX56">
        <v>65176112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218.66250000000002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ROUND(Y56*Source!I103,7)</f>
        <v>0</v>
      </c>
      <c r="CY56">
        <f t="shared" si="17"/>
        <v>201.17</v>
      </c>
      <c r="CZ56">
        <f t="shared" si="18"/>
        <v>174.93</v>
      </c>
      <c r="DA56">
        <f t="shared" si="19"/>
        <v>1.1499999999999999</v>
      </c>
      <c r="DB56">
        <f t="shared" si="20"/>
        <v>0</v>
      </c>
      <c r="DC56">
        <f t="shared" si="21"/>
        <v>0</v>
      </c>
      <c r="DD56" t="s">
        <v>3</v>
      </c>
      <c r="DE56" t="s">
        <v>3</v>
      </c>
      <c r="DF56">
        <f t="shared" si="23"/>
        <v>0</v>
      </c>
      <c r="DG56">
        <f t="shared" si="15"/>
        <v>0</v>
      </c>
      <c r="DH56">
        <f t="shared" si="3"/>
        <v>0</v>
      </c>
      <c r="DI56">
        <f t="shared" si="4"/>
        <v>0</v>
      </c>
      <c r="DJ56">
        <f t="shared" si="22"/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ROW(Source!A103)</f>
        <v>103</v>
      </c>
      <c r="B57">
        <v>65175792</v>
      </c>
      <c r="C57">
        <v>65176087</v>
      </c>
      <c r="D57">
        <v>63960894</v>
      </c>
      <c r="E57">
        <v>1</v>
      </c>
      <c r="F57">
        <v>1</v>
      </c>
      <c r="G57">
        <v>1</v>
      </c>
      <c r="H57">
        <v>3</v>
      </c>
      <c r="I57" t="s">
        <v>443</v>
      </c>
      <c r="J57" t="s">
        <v>444</v>
      </c>
      <c r="K57" t="s">
        <v>445</v>
      </c>
      <c r="L57">
        <v>1348</v>
      </c>
      <c r="N57">
        <v>1009</v>
      </c>
      <c r="O57" t="s">
        <v>163</v>
      </c>
      <c r="P57" t="s">
        <v>163</v>
      </c>
      <c r="Q57">
        <v>1000</v>
      </c>
      <c r="W57">
        <v>0</v>
      </c>
      <c r="X57">
        <v>1134647897</v>
      </c>
      <c r="Y57">
        <f t="shared" si="16"/>
        <v>0</v>
      </c>
      <c r="AA57">
        <v>126334.57</v>
      </c>
      <c r="AB57">
        <v>0</v>
      </c>
      <c r="AC57">
        <v>0</v>
      </c>
      <c r="AD57">
        <v>0</v>
      </c>
      <c r="AE57">
        <v>105278.81</v>
      </c>
      <c r="AF57">
        <v>0</v>
      </c>
      <c r="AG57">
        <v>0</v>
      </c>
      <c r="AH57">
        <v>0</v>
      </c>
      <c r="AI57">
        <v>1.2</v>
      </c>
      <c r="AJ57">
        <v>1</v>
      </c>
      <c r="AK57">
        <v>1</v>
      </c>
      <c r="AL57">
        <v>1</v>
      </c>
      <c r="AM57">
        <v>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3</v>
      </c>
      <c r="AT57">
        <v>8.1000000000000003E-2</v>
      </c>
      <c r="AU57" t="s">
        <v>100</v>
      </c>
      <c r="AV57">
        <v>0</v>
      </c>
      <c r="AW57">
        <v>2</v>
      </c>
      <c r="AX57">
        <v>65176113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8527.5836099999997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1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ROUND(Y57*Source!I103,7)</f>
        <v>0</v>
      </c>
      <c r="CY57">
        <f t="shared" si="17"/>
        <v>126334.57</v>
      </c>
      <c r="CZ57">
        <f t="shared" si="18"/>
        <v>105278.81</v>
      </c>
      <c r="DA57">
        <f t="shared" si="19"/>
        <v>1.2</v>
      </c>
      <c r="DB57">
        <f t="shared" si="20"/>
        <v>0</v>
      </c>
      <c r="DC57">
        <f t="shared" si="21"/>
        <v>0</v>
      </c>
      <c r="DD57" t="s">
        <v>3</v>
      </c>
      <c r="DE57" t="s">
        <v>3</v>
      </c>
      <c r="DF57">
        <f t="shared" si="23"/>
        <v>0</v>
      </c>
      <c r="DG57">
        <f t="shared" si="15"/>
        <v>0</v>
      </c>
      <c r="DH57">
        <f t="shared" si="3"/>
        <v>0</v>
      </c>
      <c r="DI57">
        <f t="shared" si="4"/>
        <v>0</v>
      </c>
      <c r="DJ57">
        <f t="shared" si="22"/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ROW(Source!A103)</f>
        <v>103</v>
      </c>
      <c r="B58">
        <v>65175792</v>
      </c>
      <c r="C58">
        <v>65176087</v>
      </c>
      <c r="D58">
        <v>63963082</v>
      </c>
      <c r="E58">
        <v>1</v>
      </c>
      <c r="F58">
        <v>1</v>
      </c>
      <c r="G58">
        <v>1</v>
      </c>
      <c r="H58">
        <v>3</v>
      </c>
      <c r="I58" t="s">
        <v>419</v>
      </c>
      <c r="J58" t="s">
        <v>420</v>
      </c>
      <c r="K58" t="s">
        <v>421</v>
      </c>
      <c r="L58">
        <v>1348</v>
      </c>
      <c r="N58">
        <v>1009</v>
      </c>
      <c r="O58" t="s">
        <v>163</v>
      </c>
      <c r="P58" t="s">
        <v>163</v>
      </c>
      <c r="Q58">
        <v>1000</v>
      </c>
      <c r="W58">
        <v>0</v>
      </c>
      <c r="X58">
        <v>-1211909456</v>
      </c>
      <c r="Y58">
        <f t="shared" si="16"/>
        <v>0</v>
      </c>
      <c r="AA58">
        <v>61873.2</v>
      </c>
      <c r="AB58">
        <v>0</v>
      </c>
      <c r="AC58">
        <v>0</v>
      </c>
      <c r="AD58">
        <v>0</v>
      </c>
      <c r="AE58">
        <v>70310.45</v>
      </c>
      <c r="AF58">
        <v>0</v>
      </c>
      <c r="AG58">
        <v>0</v>
      </c>
      <c r="AH58">
        <v>0</v>
      </c>
      <c r="AI58">
        <v>0.88</v>
      </c>
      <c r="AJ58">
        <v>1</v>
      </c>
      <c r="AK58">
        <v>1</v>
      </c>
      <c r="AL58">
        <v>1</v>
      </c>
      <c r="AM58">
        <v>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4.0000000000000002E-4</v>
      </c>
      <c r="AU58" t="s">
        <v>100</v>
      </c>
      <c r="AV58">
        <v>0</v>
      </c>
      <c r="AW58">
        <v>2</v>
      </c>
      <c r="AX58">
        <v>65176114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28.124179999999999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1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ROUND(Y58*Source!I103,7)</f>
        <v>0</v>
      </c>
      <c r="CY58">
        <f t="shared" si="17"/>
        <v>61873.2</v>
      </c>
      <c r="CZ58">
        <f t="shared" si="18"/>
        <v>70310.45</v>
      </c>
      <c r="DA58">
        <f t="shared" si="19"/>
        <v>0.88</v>
      </c>
      <c r="DB58">
        <f t="shared" si="20"/>
        <v>0</v>
      </c>
      <c r="DC58">
        <f t="shared" si="21"/>
        <v>0</v>
      </c>
      <c r="DD58" t="s">
        <v>3</v>
      </c>
      <c r="DE58" t="s">
        <v>3</v>
      </c>
      <c r="DF58">
        <f t="shared" si="23"/>
        <v>0</v>
      </c>
      <c r="DG58">
        <f t="shared" si="15"/>
        <v>0</v>
      </c>
      <c r="DH58">
        <f t="shared" si="3"/>
        <v>0</v>
      </c>
      <c r="DI58">
        <f t="shared" si="4"/>
        <v>0</v>
      </c>
      <c r="DJ58">
        <f t="shared" si="22"/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ROW(Source!A103)</f>
        <v>103</v>
      </c>
      <c r="B59">
        <v>65175792</v>
      </c>
      <c r="C59">
        <v>65176087</v>
      </c>
      <c r="D59">
        <v>63972631</v>
      </c>
      <c r="E59">
        <v>1</v>
      </c>
      <c r="F59">
        <v>1</v>
      </c>
      <c r="G59">
        <v>1</v>
      </c>
      <c r="H59">
        <v>3</v>
      </c>
      <c r="I59" t="s">
        <v>422</v>
      </c>
      <c r="J59" t="s">
        <v>423</v>
      </c>
      <c r="K59" t="s">
        <v>424</v>
      </c>
      <c r="L59">
        <v>1346</v>
      </c>
      <c r="N59">
        <v>1009</v>
      </c>
      <c r="O59" t="s">
        <v>380</v>
      </c>
      <c r="P59" t="s">
        <v>380</v>
      </c>
      <c r="Q59">
        <v>1</v>
      </c>
      <c r="W59">
        <v>0</v>
      </c>
      <c r="X59">
        <v>466552771</v>
      </c>
      <c r="Y59">
        <f t="shared" si="16"/>
        <v>0</v>
      </c>
      <c r="AA59">
        <v>104.64</v>
      </c>
      <c r="AB59">
        <v>0</v>
      </c>
      <c r="AC59">
        <v>0</v>
      </c>
      <c r="AD59">
        <v>0</v>
      </c>
      <c r="AE59">
        <v>79.88</v>
      </c>
      <c r="AF59">
        <v>0</v>
      </c>
      <c r="AG59">
        <v>0</v>
      </c>
      <c r="AH59">
        <v>0</v>
      </c>
      <c r="AI59">
        <v>1.31</v>
      </c>
      <c r="AJ59">
        <v>1</v>
      </c>
      <c r="AK59">
        <v>1</v>
      </c>
      <c r="AL59">
        <v>1</v>
      </c>
      <c r="AM59">
        <v>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3</v>
      </c>
      <c r="AT59">
        <v>8.17</v>
      </c>
      <c r="AU59" t="s">
        <v>100</v>
      </c>
      <c r="AV59">
        <v>0</v>
      </c>
      <c r="AW59">
        <v>2</v>
      </c>
      <c r="AX59">
        <v>65176115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652.61959999999999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1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ROUND(Y59*Source!I103,7)</f>
        <v>0</v>
      </c>
      <c r="CY59">
        <f t="shared" si="17"/>
        <v>104.64</v>
      </c>
      <c r="CZ59">
        <f t="shared" si="18"/>
        <v>79.88</v>
      </c>
      <c r="DA59">
        <f t="shared" si="19"/>
        <v>1.31</v>
      </c>
      <c r="DB59">
        <f t="shared" si="20"/>
        <v>0</v>
      </c>
      <c r="DC59">
        <f t="shared" si="21"/>
        <v>0</v>
      </c>
      <c r="DD59" t="s">
        <v>3</v>
      </c>
      <c r="DE59" t="s">
        <v>3</v>
      </c>
      <c r="DF59">
        <f t="shared" si="23"/>
        <v>0</v>
      </c>
      <c r="DG59">
        <f t="shared" si="15"/>
        <v>0</v>
      </c>
      <c r="DH59">
        <f t="shared" si="3"/>
        <v>0</v>
      </c>
      <c r="DI59">
        <f t="shared" si="4"/>
        <v>0</v>
      </c>
      <c r="DJ59">
        <f t="shared" si="22"/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ROW(Source!A103)</f>
        <v>103</v>
      </c>
      <c r="B60">
        <v>65175792</v>
      </c>
      <c r="C60">
        <v>65176087</v>
      </c>
      <c r="D60">
        <v>63979883</v>
      </c>
      <c r="E60">
        <v>1</v>
      </c>
      <c r="F60">
        <v>1</v>
      </c>
      <c r="G60">
        <v>1</v>
      </c>
      <c r="H60">
        <v>3</v>
      </c>
      <c r="I60" t="s">
        <v>446</v>
      </c>
      <c r="J60" t="s">
        <v>447</v>
      </c>
      <c r="K60" t="s">
        <v>448</v>
      </c>
      <c r="L60">
        <v>1455</v>
      </c>
      <c r="N60">
        <v>1013</v>
      </c>
      <c r="O60" t="s">
        <v>132</v>
      </c>
      <c r="P60" t="s">
        <v>132</v>
      </c>
      <c r="Q60">
        <v>1</v>
      </c>
      <c r="W60">
        <v>0</v>
      </c>
      <c r="X60">
        <v>460046296</v>
      </c>
      <c r="Y60">
        <f t="shared" si="16"/>
        <v>0</v>
      </c>
      <c r="AA60">
        <v>1067.5</v>
      </c>
      <c r="AB60">
        <v>0</v>
      </c>
      <c r="AC60">
        <v>0</v>
      </c>
      <c r="AD60">
        <v>0</v>
      </c>
      <c r="AE60">
        <v>944.69</v>
      </c>
      <c r="AF60">
        <v>0</v>
      </c>
      <c r="AG60">
        <v>0</v>
      </c>
      <c r="AH60">
        <v>0</v>
      </c>
      <c r="AI60">
        <v>1.1299999999999999</v>
      </c>
      <c r="AJ60">
        <v>1</v>
      </c>
      <c r="AK60">
        <v>1</v>
      </c>
      <c r="AL60">
        <v>1</v>
      </c>
      <c r="AM60">
        <v>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0.1</v>
      </c>
      <c r="AU60" t="s">
        <v>100</v>
      </c>
      <c r="AV60">
        <v>0</v>
      </c>
      <c r="AW60">
        <v>2</v>
      </c>
      <c r="AX60">
        <v>65176116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94.469000000000008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1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ROUND(Y60*Source!I103,7)</f>
        <v>0</v>
      </c>
      <c r="CY60">
        <f t="shared" si="17"/>
        <v>1067.5</v>
      </c>
      <c r="CZ60">
        <f t="shared" si="18"/>
        <v>944.69</v>
      </c>
      <c r="DA60">
        <f t="shared" si="19"/>
        <v>1.1299999999999999</v>
      </c>
      <c r="DB60">
        <f t="shared" si="20"/>
        <v>0</v>
      </c>
      <c r="DC60">
        <f t="shared" si="21"/>
        <v>0</v>
      </c>
      <c r="DD60" t="s">
        <v>3</v>
      </c>
      <c r="DE60" t="s">
        <v>3</v>
      </c>
      <c r="DF60">
        <f t="shared" si="23"/>
        <v>0</v>
      </c>
      <c r="DG60">
        <f t="shared" si="15"/>
        <v>0</v>
      </c>
      <c r="DH60">
        <f t="shared" si="3"/>
        <v>0</v>
      </c>
      <c r="DI60">
        <f t="shared" si="4"/>
        <v>0</v>
      </c>
      <c r="DJ60">
        <f t="shared" si="22"/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ROW(Source!A103)</f>
        <v>103</v>
      </c>
      <c r="B61">
        <v>65175792</v>
      </c>
      <c r="C61">
        <v>65176087</v>
      </c>
      <c r="D61">
        <v>63889959</v>
      </c>
      <c r="E61">
        <v>112</v>
      </c>
      <c r="F61">
        <v>1</v>
      </c>
      <c r="G61">
        <v>1</v>
      </c>
      <c r="H61">
        <v>3</v>
      </c>
      <c r="I61" t="s">
        <v>412</v>
      </c>
      <c r="J61" t="s">
        <v>3</v>
      </c>
      <c r="K61" t="s">
        <v>413</v>
      </c>
      <c r="L61">
        <v>3277935</v>
      </c>
      <c r="N61">
        <v>1013</v>
      </c>
      <c r="O61" t="s">
        <v>414</v>
      </c>
      <c r="P61" t="s">
        <v>414</v>
      </c>
      <c r="Q61">
        <v>1</v>
      </c>
      <c r="W61">
        <v>0</v>
      </c>
      <c r="X61">
        <v>274903907</v>
      </c>
      <c r="Y61">
        <f>AT61</f>
        <v>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0</v>
      </c>
      <c r="AQ61">
        <v>1</v>
      </c>
      <c r="AR61">
        <v>0</v>
      </c>
      <c r="AS61" t="s">
        <v>3</v>
      </c>
      <c r="AT61">
        <v>2</v>
      </c>
      <c r="AU61" t="s">
        <v>3</v>
      </c>
      <c r="AV61">
        <v>0</v>
      </c>
      <c r="AW61">
        <v>2</v>
      </c>
      <c r="AX61">
        <v>65176117</v>
      </c>
      <c r="AY61">
        <v>1</v>
      </c>
      <c r="AZ61">
        <v>2048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ROUND(Y61*Source!I103,7)</f>
        <v>12.8</v>
      </c>
      <c r="CY61">
        <f t="shared" si="17"/>
        <v>0</v>
      </c>
      <c r="CZ61">
        <f t="shared" si="18"/>
        <v>0</v>
      </c>
      <c r="DA61">
        <f t="shared" si="19"/>
        <v>1</v>
      </c>
      <c r="DB61">
        <f>ROUND(ROUND(AT61*CZ61,2),6)</f>
        <v>0</v>
      </c>
      <c r="DC61">
        <f>ROUND(ROUND(AT61*AG61,2),6)</f>
        <v>0</v>
      </c>
      <c r="DD61" t="s">
        <v>3</v>
      </c>
      <c r="DE61" t="s">
        <v>3</v>
      </c>
      <c r="DF61">
        <f t="shared" ref="DF61:DF67" si="24">ROUND(ROUND(AE61,2)*CX61,2)</f>
        <v>0</v>
      </c>
      <c r="DG61">
        <f t="shared" si="15"/>
        <v>0</v>
      </c>
      <c r="DH61">
        <f t="shared" si="3"/>
        <v>0</v>
      </c>
      <c r="DI61">
        <f t="shared" si="4"/>
        <v>0</v>
      </c>
      <c r="DJ61">
        <f t="shared" si="22"/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ROW(Source!A104)</f>
        <v>104</v>
      </c>
      <c r="B62">
        <v>65175792</v>
      </c>
      <c r="C62">
        <v>65176118</v>
      </c>
      <c r="D62">
        <v>37071037</v>
      </c>
      <c r="E62">
        <v>112</v>
      </c>
      <c r="F62">
        <v>1</v>
      </c>
      <c r="G62">
        <v>1</v>
      </c>
      <c r="H62">
        <v>1</v>
      </c>
      <c r="I62" t="s">
        <v>400</v>
      </c>
      <c r="J62" t="s">
        <v>3</v>
      </c>
      <c r="K62" t="s">
        <v>415</v>
      </c>
      <c r="L62">
        <v>1191</v>
      </c>
      <c r="N62">
        <v>1013</v>
      </c>
      <c r="O62" t="s">
        <v>362</v>
      </c>
      <c r="P62" t="s">
        <v>362</v>
      </c>
      <c r="Q62">
        <v>1</v>
      </c>
      <c r="W62">
        <v>0</v>
      </c>
      <c r="X62">
        <v>888410196</v>
      </c>
      <c r="Y62">
        <f t="shared" ref="Y62:Y67" si="25">(AT62*ROUND(0.3,7))</f>
        <v>7.4099999999999993</v>
      </c>
      <c r="AA62">
        <v>0</v>
      </c>
      <c r="AB62">
        <v>0</v>
      </c>
      <c r="AC62">
        <v>0</v>
      </c>
      <c r="AD62">
        <v>490.55</v>
      </c>
      <c r="AE62">
        <v>0</v>
      </c>
      <c r="AF62">
        <v>0</v>
      </c>
      <c r="AG62">
        <v>0</v>
      </c>
      <c r="AH62">
        <v>490.55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3</v>
      </c>
      <c r="AT62">
        <v>24.7</v>
      </c>
      <c r="AU62" t="s">
        <v>101</v>
      </c>
      <c r="AV62">
        <v>1</v>
      </c>
      <c r="AW62">
        <v>2</v>
      </c>
      <c r="AX62">
        <v>65176130</v>
      </c>
      <c r="AY62">
        <v>1</v>
      </c>
      <c r="AZ62">
        <v>0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12116.584999999999</v>
      </c>
      <c r="BN62">
        <v>24.7</v>
      </c>
      <c r="BO62">
        <v>0</v>
      </c>
      <c r="BP62">
        <v>1</v>
      </c>
      <c r="BQ62">
        <v>0</v>
      </c>
      <c r="BR62">
        <v>0</v>
      </c>
      <c r="BS62">
        <v>0</v>
      </c>
      <c r="BT62">
        <v>3634.9754999999996</v>
      </c>
      <c r="BU62">
        <v>7.4099999999999993</v>
      </c>
      <c r="BV62">
        <v>0</v>
      </c>
      <c r="BW62">
        <v>1</v>
      </c>
      <c r="CU62">
        <f>ROUND(AT62*Source!I104*AH62*AL62,2)</f>
        <v>12116.59</v>
      </c>
      <c r="CV62">
        <f>ROUND(Y62*Source!I104,7)</f>
        <v>7.41</v>
      </c>
      <c r="CW62">
        <v>0</v>
      </c>
      <c r="CX62">
        <f>ROUND(Y62*Source!I104,7)</f>
        <v>7.41</v>
      </c>
      <c r="CY62">
        <f>AD62</f>
        <v>490.55</v>
      </c>
      <c r="CZ62">
        <f>AH62</f>
        <v>490.55</v>
      </c>
      <c r="DA62">
        <f>AL62</f>
        <v>1</v>
      </c>
      <c r="DB62">
        <f t="shared" ref="DB62:DB67" si="26">ROUND((ROUND(AT62*CZ62,2)*ROUND(0.3,7)),6)</f>
        <v>3634.9769999999999</v>
      </c>
      <c r="DC62">
        <f t="shared" ref="DC62:DC67" si="27">ROUND((ROUND(AT62*AG62,2)*ROUND(0.3,7)),6)</f>
        <v>0</v>
      </c>
      <c r="DD62" t="s">
        <v>3</v>
      </c>
      <c r="DE62" t="s">
        <v>3</v>
      </c>
      <c r="DF62">
        <f t="shared" si="24"/>
        <v>0</v>
      </c>
      <c r="DG62">
        <f t="shared" si="15"/>
        <v>0</v>
      </c>
      <c r="DH62">
        <f t="shared" si="3"/>
        <v>0</v>
      </c>
      <c r="DI62">
        <f t="shared" si="4"/>
        <v>3634.98</v>
      </c>
      <c r="DJ62">
        <f>DI62</f>
        <v>3634.98</v>
      </c>
      <c r="DK62">
        <v>1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ROW(Source!A104)</f>
        <v>104</v>
      </c>
      <c r="B63">
        <v>65175792</v>
      </c>
      <c r="C63">
        <v>65176118</v>
      </c>
      <c r="D63">
        <v>37064876</v>
      </c>
      <c r="E63">
        <v>112</v>
      </c>
      <c r="F63">
        <v>1</v>
      </c>
      <c r="G63">
        <v>1</v>
      </c>
      <c r="H63">
        <v>1</v>
      </c>
      <c r="I63" t="s">
        <v>363</v>
      </c>
      <c r="J63" t="s">
        <v>3</v>
      </c>
      <c r="K63" t="s">
        <v>364</v>
      </c>
      <c r="L63">
        <v>1191</v>
      </c>
      <c r="N63">
        <v>1013</v>
      </c>
      <c r="O63" t="s">
        <v>362</v>
      </c>
      <c r="P63" t="s">
        <v>362</v>
      </c>
      <c r="Q63">
        <v>1</v>
      </c>
      <c r="W63">
        <v>0</v>
      </c>
      <c r="X63">
        <v>-1417349443</v>
      </c>
      <c r="Y63">
        <f t="shared" si="25"/>
        <v>0.183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1</v>
      </c>
      <c r="AQ63">
        <v>1</v>
      </c>
      <c r="AR63">
        <v>0</v>
      </c>
      <c r="AS63" t="s">
        <v>3</v>
      </c>
      <c r="AT63">
        <v>0.61</v>
      </c>
      <c r="AU63" t="s">
        <v>101</v>
      </c>
      <c r="AV63">
        <v>2</v>
      </c>
      <c r="AW63">
        <v>2</v>
      </c>
      <c r="AX63">
        <v>65176131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ROUND(Y63*Source!I104,7)</f>
        <v>0.183</v>
      </c>
      <c r="CY63">
        <f>AD63</f>
        <v>0</v>
      </c>
      <c r="CZ63">
        <f>AH63</f>
        <v>0</v>
      </c>
      <c r="DA63">
        <f>AL63</f>
        <v>1</v>
      </c>
      <c r="DB63">
        <f t="shared" si="26"/>
        <v>0</v>
      </c>
      <c r="DC63">
        <f t="shared" si="27"/>
        <v>0</v>
      </c>
      <c r="DD63" t="s">
        <v>3</v>
      </c>
      <c r="DE63" t="s">
        <v>3</v>
      </c>
      <c r="DF63">
        <f t="shared" si="24"/>
        <v>0</v>
      </c>
      <c r="DG63">
        <f t="shared" si="15"/>
        <v>0</v>
      </c>
      <c r="DH63">
        <f t="shared" si="3"/>
        <v>0</v>
      </c>
      <c r="DI63">
        <f t="shared" si="4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ROW(Source!A104)</f>
        <v>104</v>
      </c>
      <c r="B64">
        <v>65175792</v>
      </c>
      <c r="C64">
        <v>65176118</v>
      </c>
      <c r="D64">
        <v>64001515</v>
      </c>
      <c r="E64">
        <v>1</v>
      </c>
      <c r="F64">
        <v>1</v>
      </c>
      <c r="G64">
        <v>1</v>
      </c>
      <c r="H64">
        <v>2</v>
      </c>
      <c r="I64" t="s">
        <v>402</v>
      </c>
      <c r="J64" t="s">
        <v>403</v>
      </c>
      <c r="K64" t="s">
        <v>404</v>
      </c>
      <c r="L64">
        <v>1368</v>
      </c>
      <c r="N64">
        <v>1011</v>
      </c>
      <c r="O64" t="s">
        <v>368</v>
      </c>
      <c r="P64" t="s">
        <v>368</v>
      </c>
      <c r="Q64">
        <v>1</v>
      </c>
      <c r="W64">
        <v>0</v>
      </c>
      <c r="X64">
        <v>-613270886</v>
      </c>
      <c r="Y64">
        <f t="shared" si="25"/>
        <v>6.6000000000000003E-2</v>
      </c>
      <c r="AA64">
        <v>0</v>
      </c>
      <c r="AB64">
        <v>1551.19</v>
      </c>
      <c r="AC64">
        <v>658.94</v>
      </c>
      <c r="AD64">
        <v>0</v>
      </c>
      <c r="AE64">
        <v>0</v>
      </c>
      <c r="AF64">
        <v>1551.19</v>
      </c>
      <c r="AG64">
        <v>658.94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0.22</v>
      </c>
      <c r="AU64" t="s">
        <v>101</v>
      </c>
      <c r="AV64">
        <v>1</v>
      </c>
      <c r="AW64">
        <v>2</v>
      </c>
      <c r="AX64">
        <v>65176132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341.26179999999999</v>
      </c>
      <c r="BL64">
        <v>144.96680000000001</v>
      </c>
      <c r="BM64">
        <v>0</v>
      </c>
      <c r="BN64">
        <v>0</v>
      </c>
      <c r="BO64">
        <v>0.22</v>
      </c>
      <c r="BP64">
        <v>1</v>
      </c>
      <c r="BQ64">
        <v>0</v>
      </c>
      <c r="BR64">
        <v>102.37854000000002</v>
      </c>
      <c r="BS64">
        <v>43.490040000000008</v>
      </c>
      <c r="BT64">
        <v>0</v>
      </c>
      <c r="BU64">
        <v>0</v>
      </c>
      <c r="BV64">
        <v>6.6000000000000003E-2</v>
      </c>
      <c r="BW64">
        <v>1</v>
      </c>
      <c r="CV64">
        <v>0</v>
      </c>
      <c r="CW64">
        <f>ROUND(Y64*Source!I104*DO64,7)</f>
        <v>6.6000000000000003E-2</v>
      </c>
      <c r="CX64">
        <f>ROUND(Y64*Source!I104,7)</f>
        <v>6.6000000000000003E-2</v>
      </c>
      <c r="CY64">
        <f>AB64</f>
        <v>1551.19</v>
      </c>
      <c r="CZ64">
        <f>AF64</f>
        <v>1551.19</v>
      </c>
      <c r="DA64">
        <f>AJ64</f>
        <v>1</v>
      </c>
      <c r="DB64">
        <f t="shared" si="26"/>
        <v>102.378</v>
      </c>
      <c r="DC64">
        <f t="shared" si="27"/>
        <v>43.491</v>
      </c>
      <c r="DD64" t="s">
        <v>3</v>
      </c>
      <c r="DE64" t="s">
        <v>3</v>
      </c>
      <c r="DF64">
        <f t="shared" si="24"/>
        <v>0</v>
      </c>
      <c r="DG64">
        <f t="shared" si="15"/>
        <v>102.38</v>
      </c>
      <c r="DH64">
        <f t="shared" si="3"/>
        <v>43.49</v>
      </c>
      <c r="DI64">
        <f t="shared" si="4"/>
        <v>0</v>
      </c>
      <c r="DJ64">
        <f>DG64+DH64</f>
        <v>145.87</v>
      </c>
      <c r="DK64">
        <v>1</v>
      </c>
      <c r="DL64" t="s">
        <v>405</v>
      </c>
      <c r="DM64">
        <v>6</v>
      </c>
      <c r="DN64" t="s">
        <v>362</v>
      </c>
      <c r="DO64">
        <v>1</v>
      </c>
    </row>
    <row r="65" spans="1:119" x14ac:dyDescent="0.2">
      <c r="A65">
        <f>ROW(Source!A104)</f>
        <v>104</v>
      </c>
      <c r="B65">
        <v>65175792</v>
      </c>
      <c r="C65">
        <v>65176118</v>
      </c>
      <c r="D65">
        <v>64001652</v>
      </c>
      <c r="E65">
        <v>1</v>
      </c>
      <c r="F65">
        <v>1</v>
      </c>
      <c r="G65">
        <v>1</v>
      </c>
      <c r="H65">
        <v>2</v>
      </c>
      <c r="I65" t="s">
        <v>449</v>
      </c>
      <c r="J65" t="s">
        <v>450</v>
      </c>
      <c r="K65" t="s">
        <v>451</v>
      </c>
      <c r="L65">
        <v>1368</v>
      </c>
      <c r="N65">
        <v>1011</v>
      </c>
      <c r="O65" t="s">
        <v>368</v>
      </c>
      <c r="P65" t="s">
        <v>368</v>
      </c>
      <c r="Q65">
        <v>1</v>
      </c>
      <c r="W65">
        <v>0</v>
      </c>
      <c r="X65">
        <v>-119252369</v>
      </c>
      <c r="Y65">
        <f t="shared" si="25"/>
        <v>5.1000000000000004E-2</v>
      </c>
      <c r="AA65">
        <v>0</v>
      </c>
      <c r="AB65">
        <v>75.86</v>
      </c>
      <c r="AC65">
        <v>435.64</v>
      </c>
      <c r="AD65">
        <v>0</v>
      </c>
      <c r="AE65">
        <v>0</v>
      </c>
      <c r="AF65">
        <v>55.78</v>
      </c>
      <c r="AG65">
        <v>435.64</v>
      </c>
      <c r="AH65">
        <v>0</v>
      </c>
      <c r="AI65">
        <v>1</v>
      </c>
      <c r="AJ65">
        <v>1.36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3</v>
      </c>
      <c r="AT65">
        <v>0.17</v>
      </c>
      <c r="AU65" t="s">
        <v>101</v>
      </c>
      <c r="AV65">
        <v>1</v>
      </c>
      <c r="AW65">
        <v>2</v>
      </c>
      <c r="AX65">
        <v>65176133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9.4826000000000015</v>
      </c>
      <c r="BL65">
        <v>74.058800000000005</v>
      </c>
      <c r="BM65">
        <v>0</v>
      </c>
      <c r="BN65">
        <v>0</v>
      </c>
      <c r="BO65">
        <v>0.17</v>
      </c>
      <c r="BP65">
        <v>1</v>
      </c>
      <c r="BQ65">
        <v>0</v>
      </c>
      <c r="BR65">
        <v>2.8447800000000001</v>
      </c>
      <c r="BS65">
        <v>22.217639999999999</v>
      </c>
      <c r="BT65">
        <v>0</v>
      </c>
      <c r="BU65">
        <v>0</v>
      </c>
      <c r="BV65">
        <v>5.1000000000000004E-2</v>
      </c>
      <c r="BW65">
        <v>1</v>
      </c>
      <c r="CV65">
        <v>0</v>
      </c>
      <c r="CW65">
        <f>ROUND(Y65*Source!I104*DO65,7)</f>
        <v>5.0999999999999997E-2</v>
      </c>
      <c r="CX65">
        <f>ROUND(Y65*Source!I104,7)</f>
        <v>5.0999999999999997E-2</v>
      </c>
      <c r="CY65">
        <f>AB65</f>
        <v>75.86</v>
      </c>
      <c r="CZ65">
        <f>AF65</f>
        <v>55.78</v>
      </c>
      <c r="DA65">
        <f>AJ65</f>
        <v>1.36</v>
      </c>
      <c r="DB65">
        <f t="shared" si="26"/>
        <v>2.8439999999999999</v>
      </c>
      <c r="DC65">
        <f t="shared" si="27"/>
        <v>22.218</v>
      </c>
      <c r="DD65" t="s">
        <v>3</v>
      </c>
      <c r="DE65" t="s">
        <v>3</v>
      </c>
      <c r="DF65">
        <f t="shared" si="24"/>
        <v>0</v>
      </c>
      <c r="DG65">
        <f>ROUND(ROUND(AF65*AJ65,2)*CX65,2)</f>
        <v>3.87</v>
      </c>
      <c r="DH65">
        <f t="shared" ref="DH65:DH128" si="28">ROUND(ROUND(AG65,2)*CX65,2)</f>
        <v>22.22</v>
      </c>
      <c r="DI65">
        <f t="shared" ref="DI65:DI128" si="29">ROUND(ROUND(AH65,2)*CX65,2)</f>
        <v>0</v>
      </c>
      <c r="DJ65">
        <f>DG65+DH65</f>
        <v>26.09</v>
      </c>
      <c r="DK65">
        <v>0</v>
      </c>
      <c r="DL65" t="s">
        <v>452</v>
      </c>
      <c r="DM65">
        <v>3</v>
      </c>
      <c r="DN65" t="s">
        <v>362</v>
      </c>
      <c r="DO65">
        <v>1</v>
      </c>
    </row>
    <row r="66" spans="1:119" x14ac:dyDescent="0.2">
      <c r="A66">
        <f>ROW(Source!A104)</f>
        <v>104</v>
      </c>
      <c r="B66">
        <v>65175792</v>
      </c>
      <c r="C66">
        <v>65176118</v>
      </c>
      <c r="D66">
        <v>64002400</v>
      </c>
      <c r="E66">
        <v>1</v>
      </c>
      <c r="F66">
        <v>1</v>
      </c>
      <c r="G66">
        <v>1</v>
      </c>
      <c r="H66">
        <v>2</v>
      </c>
      <c r="I66" t="s">
        <v>373</v>
      </c>
      <c r="J66" t="s">
        <v>374</v>
      </c>
      <c r="K66" t="s">
        <v>375</v>
      </c>
      <c r="L66">
        <v>1368</v>
      </c>
      <c r="N66">
        <v>1011</v>
      </c>
      <c r="O66" t="s">
        <v>368</v>
      </c>
      <c r="P66" t="s">
        <v>368</v>
      </c>
      <c r="Q66">
        <v>1</v>
      </c>
      <c r="W66">
        <v>0</v>
      </c>
      <c r="X66">
        <v>1032761012</v>
      </c>
      <c r="Y66">
        <f t="shared" si="25"/>
        <v>6.6000000000000003E-2</v>
      </c>
      <c r="AA66">
        <v>0</v>
      </c>
      <c r="AB66">
        <v>578.28</v>
      </c>
      <c r="AC66">
        <v>490.55</v>
      </c>
      <c r="AD66">
        <v>0</v>
      </c>
      <c r="AE66">
        <v>0</v>
      </c>
      <c r="AF66">
        <v>477.92</v>
      </c>
      <c r="AG66">
        <v>490.55</v>
      </c>
      <c r="AH66">
        <v>0</v>
      </c>
      <c r="AI66">
        <v>1</v>
      </c>
      <c r="AJ66">
        <v>1.21</v>
      </c>
      <c r="AK66">
        <v>1</v>
      </c>
      <c r="AL66">
        <v>1</v>
      </c>
      <c r="AM66">
        <v>2</v>
      </c>
      <c r="AN66">
        <v>0</v>
      </c>
      <c r="AO66">
        <v>0</v>
      </c>
      <c r="AP66">
        <v>1</v>
      </c>
      <c r="AQ66">
        <v>1</v>
      </c>
      <c r="AR66">
        <v>0</v>
      </c>
      <c r="AS66" t="s">
        <v>3</v>
      </c>
      <c r="AT66">
        <v>0.22</v>
      </c>
      <c r="AU66" t="s">
        <v>101</v>
      </c>
      <c r="AV66">
        <v>1</v>
      </c>
      <c r="AW66">
        <v>2</v>
      </c>
      <c r="AX66">
        <v>65176134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105.14240000000001</v>
      </c>
      <c r="BL66">
        <v>107.92100000000001</v>
      </c>
      <c r="BM66">
        <v>0</v>
      </c>
      <c r="BN66">
        <v>0</v>
      </c>
      <c r="BO66">
        <v>0.22</v>
      </c>
      <c r="BP66">
        <v>1</v>
      </c>
      <c r="BQ66">
        <v>0</v>
      </c>
      <c r="BR66">
        <v>31.542720000000003</v>
      </c>
      <c r="BS66">
        <v>32.376300000000001</v>
      </c>
      <c r="BT66">
        <v>0</v>
      </c>
      <c r="BU66">
        <v>0</v>
      </c>
      <c r="BV66">
        <v>6.6000000000000003E-2</v>
      </c>
      <c r="BW66">
        <v>1</v>
      </c>
      <c r="CV66">
        <v>0</v>
      </c>
      <c r="CW66">
        <f>ROUND(Y66*Source!I104*DO66,7)</f>
        <v>6.6000000000000003E-2</v>
      </c>
      <c r="CX66">
        <f>ROUND(Y66*Source!I104,7)</f>
        <v>6.6000000000000003E-2</v>
      </c>
      <c r="CY66">
        <f>AB66</f>
        <v>578.28</v>
      </c>
      <c r="CZ66">
        <f>AF66</f>
        <v>477.92</v>
      </c>
      <c r="DA66">
        <f>AJ66</f>
        <v>1.21</v>
      </c>
      <c r="DB66">
        <f t="shared" si="26"/>
        <v>31.542000000000002</v>
      </c>
      <c r="DC66">
        <f t="shared" si="27"/>
        <v>32.375999999999998</v>
      </c>
      <c r="DD66" t="s">
        <v>3</v>
      </c>
      <c r="DE66" t="s">
        <v>3</v>
      </c>
      <c r="DF66">
        <f t="shared" si="24"/>
        <v>0</v>
      </c>
      <c r="DG66">
        <f>ROUND(ROUND(AF66*AJ66,2)*CX66,2)</f>
        <v>38.17</v>
      </c>
      <c r="DH66">
        <f t="shared" si="28"/>
        <v>32.380000000000003</v>
      </c>
      <c r="DI66">
        <f t="shared" si="29"/>
        <v>0</v>
      </c>
      <c r="DJ66">
        <f>DG66+DH66</f>
        <v>70.550000000000011</v>
      </c>
      <c r="DK66">
        <v>0</v>
      </c>
      <c r="DL66" t="s">
        <v>376</v>
      </c>
      <c r="DM66">
        <v>4</v>
      </c>
      <c r="DN66" t="s">
        <v>362</v>
      </c>
      <c r="DO66">
        <v>1</v>
      </c>
    </row>
    <row r="67" spans="1:119" x14ac:dyDescent="0.2">
      <c r="A67">
        <f>ROW(Source!A104)</f>
        <v>104</v>
      </c>
      <c r="B67">
        <v>65175792</v>
      </c>
      <c r="C67">
        <v>65176118</v>
      </c>
      <c r="D67">
        <v>64002592</v>
      </c>
      <c r="E67">
        <v>1</v>
      </c>
      <c r="F67">
        <v>1</v>
      </c>
      <c r="G67">
        <v>1</v>
      </c>
      <c r="H67">
        <v>2</v>
      </c>
      <c r="I67" t="s">
        <v>433</v>
      </c>
      <c r="J67" t="s">
        <v>434</v>
      </c>
      <c r="K67" t="s">
        <v>435</v>
      </c>
      <c r="L67">
        <v>1368</v>
      </c>
      <c r="N67">
        <v>1011</v>
      </c>
      <c r="O67" t="s">
        <v>368</v>
      </c>
      <c r="P67" t="s">
        <v>368</v>
      </c>
      <c r="Q67">
        <v>1</v>
      </c>
      <c r="W67">
        <v>0</v>
      </c>
      <c r="X67">
        <v>646454608</v>
      </c>
      <c r="Y67">
        <f t="shared" si="25"/>
        <v>0.16500000000000001</v>
      </c>
      <c r="AA67">
        <v>0</v>
      </c>
      <c r="AB67">
        <v>26.32</v>
      </c>
      <c r="AC67">
        <v>0</v>
      </c>
      <c r="AD67">
        <v>0</v>
      </c>
      <c r="AE67">
        <v>0</v>
      </c>
      <c r="AF67">
        <v>26.32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3</v>
      </c>
      <c r="AT67">
        <v>0.55000000000000004</v>
      </c>
      <c r="AU67" t="s">
        <v>101</v>
      </c>
      <c r="AV67">
        <v>1</v>
      </c>
      <c r="AW67">
        <v>2</v>
      </c>
      <c r="AX67">
        <v>65176135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14.476000000000001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0</v>
      </c>
      <c r="BR67">
        <v>4.3428000000000004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f>ROUND(Y67*Source!I104*DO67,7)</f>
        <v>0</v>
      </c>
      <c r="CX67">
        <f>ROUND(Y67*Source!I104,7)</f>
        <v>0.16500000000000001</v>
      </c>
      <c r="CY67">
        <f>AB67</f>
        <v>26.32</v>
      </c>
      <c r="CZ67">
        <f>AF67</f>
        <v>26.32</v>
      </c>
      <c r="DA67">
        <f>AJ67</f>
        <v>1</v>
      </c>
      <c r="DB67">
        <f t="shared" si="26"/>
        <v>4.3440000000000003</v>
      </c>
      <c r="DC67">
        <f t="shared" si="27"/>
        <v>0</v>
      </c>
      <c r="DD67" t="s">
        <v>3</v>
      </c>
      <c r="DE67" t="s">
        <v>3</v>
      </c>
      <c r="DF67">
        <f t="shared" si="24"/>
        <v>0</v>
      </c>
      <c r="DG67">
        <f t="shared" ref="DG67:DG75" si="30">ROUND(ROUND(AF67,2)*CX67,2)</f>
        <v>4.34</v>
      </c>
      <c r="DH67">
        <f t="shared" si="28"/>
        <v>0</v>
      </c>
      <c r="DI67">
        <f t="shared" si="29"/>
        <v>0</v>
      </c>
      <c r="DJ67">
        <f>DG67+DH67</f>
        <v>4.34</v>
      </c>
      <c r="DK67">
        <v>1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ROW(Source!A104)</f>
        <v>104</v>
      </c>
      <c r="B68">
        <v>65175792</v>
      </c>
      <c r="C68">
        <v>65176118</v>
      </c>
      <c r="D68">
        <v>63955524</v>
      </c>
      <c r="E68">
        <v>1</v>
      </c>
      <c r="F68">
        <v>1</v>
      </c>
      <c r="G68">
        <v>1</v>
      </c>
      <c r="H68">
        <v>3</v>
      </c>
      <c r="I68" t="s">
        <v>440</v>
      </c>
      <c r="J68" t="s">
        <v>441</v>
      </c>
      <c r="K68" t="s">
        <v>442</v>
      </c>
      <c r="L68">
        <v>1346</v>
      </c>
      <c r="N68">
        <v>1009</v>
      </c>
      <c r="O68" t="s">
        <v>380</v>
      </c>
      <c r="P68" t="s">
        <v>380</v>
      </c>
      <c r="Q68">
        <v>1</v>
      </c>
      <c r="W68">
        <v>0</v>
      </c>
      <c r="X68">
        <v>18064107</v>
      </c>
      <c r="Y68">
        <f>(AT68*ROUND(0,7))</f>
        <v>0</v>
      </c>
      <c r="AA68">
        <v>147.85</v>
      </c>
      <c r="AB68">
        <v>0</v>
      </c>
      <c r="AC68">
        <v>0</v>
      </c>
      <c r="AD68">
        <v>0</v>
      </c>
      <c r="AE68">
        <v>155.63</v>
      </c>
      <c r="AF68">
        <v>0</v>
      </c>
      <c r="AG68">
        <v>0</v>
      </c>
      <c r="AH68">
        <v>0</v>
      </c>
      <c r="AI68">
        <v>0.95</v>
      </c>
      <c r="AJ68">
        <v>1</v>
      </c>
      <c r="AK68">
        <v>1</v>
      </c>
      <c r="AL68">
        <v>1</v>
      </c>
      <c r="AM68">
        <v>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0.2</v>
      </c>
      <c r="AU68" t="s">
        <v>100</v>
      </c>
      <c r="AV68">
        <v>0</v>
      </c>
      <c r="AW68">
        <v>2</v>
      </c>
      <c r="AX68">
        <v>65176136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31.126000000000001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ROUND(Y68*Source!I104,7)</f>
        <v>0</v>
      </c>
      <c r="CY68">
        <f>AA68</f>
        <v>147.85</v>
      </c>
      <c r="CZ68">
        <f>AE68</f>
        <v>155.63</v>
      </c>
      <c r="DA68">
        <f>AI68</f>
        <v>0.95</v>
      </c>
      <c r="DB68">
        <f>ROUND((ROUND(AT68*CZ68,2)*ROUND(0,7)),6)</f>
        <v>0</v>
      </c>
      <c r="DC68">
        <f>ROUND((ROUND(AT68*AG68,2)*ROUND(0,7)),6)</f>
        <v>0</v>
      </c>
      <c r="DD68" t="s">
        <v>3</v>
      </c>
      <c r="DE68" t="s">
        <v>3</v>
      </c>
      <c r="DF68">
        <f>ROUND(ROUND(AE68*AI68,2)*CX68,2)</f>
        <v>0</v>
      </c>
      <c r="DG68">
        <f t="shared" si="30"/>
        <v>0</v>
      </c>
      <c r="DH68">
        <f t="shared" si="28"/>
        <v>0</v>
      </c>
      <c r="DI68">
        <f t="shared" si="29"/>
        <v>0</v>
      </c>
      <c r="DJ68">
        <f>DF68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ROW(Source!A104)</f>
        <v>104</v>
      </c>
      <c r="B69">
        <v>65175792</v>
      </c>
      <c r="C69">
        <v>65176118</v>
      </c>
      <c r="D69">
        <v>63956166</v>
      </c>
      <c r="E69">
        <v>1</v>
      </c>
      <c r="F69">
        <v>1</v>
      </c>
      <c r="G69">
        <v>1</v>
      </c>
      <c r="H69">
        <v>3</v>
      </c>
      <c r="I69" t="s">
        <v>416</v>
      </c>
      <c r="J69" t="s">
        <v>417</v>
      </c>
      <c r="K69" t="s">
        <v>418</v>
      </c>
      <c r="L69">
        <v>1346</v>
      </c>
      <c r="N69">
        <v>1009</v>
      </c>
      <c r="O69" t="s">
        <v>380</v>
      </c>
      <c r="P69" t="s">
        <v>380</v>
      </c>
      <c r="Q69">
        <v>1</v>
      </c>
      <c r="W69">
        <v>0</v>
      </c>
      <c r="X69">
        <v>1271338475</v>
      </c>
      <c r="Y69">
        <f>(AT69*ROUND(0,7))</f>
        <v>0</v>
      </c>
      <c r="AA69">
        <v>201.17</v>
      </c>
      <c r="AB69">
        <v>0</v>
      </c>
      <c r="AC69">
        <v>0</v>
      </c>
      <c r="AD69">
        <v>0</v>
      </c>
      <c r="AE69">
        <v>174.93</v>
      </c>
      <c r="AF69">
        <v>0</v>
      </c>
      <c r="AG69">
        <v>0</v>
      </c>
      <c r="AH69">
        <v>0</v>
      </c>
      <c r="AI69">
        <v>1.1499999999999999</v>
      </c>
      <c r="AJ69">
        <v>1</v>
      </c>
      <c r="AK69">
        <v>1</v>
      </c>
      <c r="AL69">
        <v>1</v>
      </c>
      <c r="AM69">
        <v>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3</v>
      </c>
      <c r="AT69">
        <v>6</v>
      </c>
      <c r="AU69" t="s">
        <v>100</v>
      </c>
      <c r="AV69">
        <v>0</v>
      </c>
      <c r="AW69">
        <v>2</v>
      </c>
      <c r="AX69">
        <v>65176137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1049.58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1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ROUND(Y69*Source!I104,7)</f>
        <v>0</v>
      </c>
      <c r="CY69">
        <f>AA69</f>
        <v>201.17</v>
      </c>
      <c r="CZ69">
        <f>AE69</f>
        <v>174.93</v>
      </c>
      <c r="DA69">
        <f>AI69</f>
        <v>1.1499999999999999</v>
      </c>
      <c r="DB69">
        <f>ROUND((ROUND(AT69*CZ69,2)*ROUND(0,7)),6)</f>
        <v>0</v>
      </c>
      <c r="DC69">
        <f>ROUND((ROUND(AT69*AG69,2)*ROUND(0,7)),6)</f>
        <v>0</v>
      </c>
      <c r="DD69" t="s">
        <v>3</v>
      </c>
      <c r="DE69" t="s">
        <v>3</v>
      </c>
      <c r="DF69">
        <f>ROUND(ROUND(AE69*AI69,2)*CX69,2)</f>
        <v>0</v>
      </c>
      <c r="DG69">
        <f t="shared" si="30"/>
        <v>0</v>
      </c>
      <c r="DH69">
        <f t="shared" si="28"/>
        <v>0</v>
      </c>
      <c r="DI69">
        <f t="shared" si="29"/>
        <v>0</v>
      </c>
      <c r="DJ69">
        <f>DF69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ROW(Source!A104)</f>
        <v>104</v>
      </c>
      <c r="B70">
        <v>65175792</v>
      </c>
      <c r="C70">
        <v>65176118</v>
      </c>
      <c r="D70">
        <v>63963261</v>
      </c>
      <c r="E70">
        <v>1</v>
      </c>
      <c r="F70">
        <v>1</v>
      </c>
      <c r="G70">
        <v>1</v>
      </c>
      <c r="H70">
        <v>3</v>
      </c>
      <c r="I70" t="s">
        <v>453</v>
      </c>
      <c r="J70" t="s">
        <v>454</v>
      </c>
      <c r="K70" t="s">
        <v>455</v>
      </c>
      <c r="L70">
        <v>1348</v>
      </c>
      <c r="N70">
        <v>1009</v>
      </c>
      <c r="O70" t="s">
        <v>163</v>
      </c>
      <c r="P70" t="s">
        <v>163</v>
      </c>
      <c r="Q70">
        <v>1000</v>
      </c>
      <c r="W70">
        <v>0</v>
      </c>
      <c r="X70">
        <v>1249983453</v>
      </c>
      <c r="Y70">
        <f>(AT70*ROUND(0,7))</f>
        <v>0</v>
      </c>
      <c r="AA70">
        <v>55303.81</v>
      </c>
      <c r="AB70">
        <v>0</v>
      </c>
      <c r="AC70">
        <v>0</v>
      </c>
      <c r="AD70">
        <v>0</v>
      </c>
      <c r="AE70">
        <v>55303.81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3</v>
      </c>
      <c r="AT70">
        <v>7.0000000000000007E-2</v>
      </c>
      <c r="AU70" t="s">
        <v>100</v>
      </c>
      <c r="AV70">
        <v>0</v>
      </c>
      <c r="AW70">
        <v>2</v>
      </c>
      <c r="AX70">
        <v>65176138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3871.2667000000001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ROUND(Y70*Source!I104,7)</f>
        <v>0</v>
      </c>
      <c r="CY70">
        <f>AA70</f>
        <v>55303.81</v>
      </c>
      <c r="CZ70">
        <f>AE70</f>
        <v>55303.81</v>
      </c>
      <c r="DA70">
        <f>AI70</f>
        <v>1</v>
      </c>
      <c r="DB70">
        <f>ROUND((ROUND(AT70*CZ70,2)*ROUND(0,7)),6)</f>
        <v>0</v>
      </c>
      <c r="DC70">
        <f>ROUND((ROUND(AT70*AG70,2)*ROUND(0,7)),6)</f>
        <v>0</v>
      </c>
      <c r="DD70" t="s">
        <v>3</v>
      </c>
      <c r="DE70" t="s">
        <v>3</v>
      </c>
      <c r="DF70">
        <f>ROUND(ROUND(AE70,2)*CX70,2)</f>
        <v>0</v>
      </c>
      <c r="DG70">
        <f t="shared" si="30"/>
        <v>0</v>
      </c>
      <c r="DH70">
        <f t="shared" si="28"/>
        <v>0</v>
      </c>
      <c r="DI70">
        <f t="shared" si="29"/>
        <v>0</v>
      </c>
      <c r="DJ70">
        <f>DF70</f>
        <v>0</v>
      </c>
      <c r="DK70">
        <v>1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ROW(Source!A104)</f>
        <v>104</v>
      </c>
      <c r="B71">
        <v>65175792</v>
      </c>
      <c r="C71">
        <v>65176118</v>
      </c>
      <c r="D71">
        <v>63972631</v>
      </c>
      <c r="E71">
        <v>1</v>
      </c>
      <c r="F71">
        <v>1</v>
      </c>
      <c r="G71">
        <v>1</v>
      </c>
      <c r="H71">
        <v>3</v>
      </c>
      <c r="I71" t="s">
        <v>422</v>
      </c>
      <c r="J71" t="s">
        <v>423</v>
      </c>
      <c r="K71" t="s">
        <v>424</v>
      </c>
      <c r="L71">
        <v>1346</v>
      </c>
      <c r="N71">
        <v>1009</v>
      </c>
      <c r="O71" t="s">
        <v>380</v>
      </c>
      <c r="P71" t="s">
        <v>380</v>
      </c>
      <c r="Q71">
        <v>1</v>
      </c>
      <c r="W71">
        <v>0</v>
      </c>
      <c r="X71">
        <v>466552771</v>
      </c>
      <c r="Y71">
        <f>(AT71*ROUND(0,7))</f>
        <v>0</v>
      </c>
      <c r="AA71">
        <v>104.64</v>
      </c>
      <c r="AB71">
        <v>0</v>
      </c>
      <c r="AC71">
        <v>0</v>
      </c>
      <c r="AD71">
        <v>0</v>
      </c>
      <c r="AE71">
        <v>79.88</v>
      </c>
      <c r="AF71">
        <v>0</v>
      </c>
      <c r="AG71">
        <v>0</v>
      </c>
      <c r="AH71">
        <v>0</v>
      </c>
      <c r="AI71">
        <v>1.31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3</v>
      </c>
      <c r="AT71">
        <v>3</v>
      </c>
      <c r="AU71" t="s">
        <v>100</v>
      </c>
      <c r="AV71">
        <v>0</v>
      </c>
      <c r="AW71">
        <v>2</v>
      </c>
      <c r="AX71">
        <v>65176139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239.64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1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ROUND(Y71*Source!I104,7)</f>
        <v>0</v>
      </c>
      <c r="CY71">
        <f>AA71</f>
        <v>104.64</v>
      </c>
      <c r="CZ71">
        <f>AE71</f>
        <v>79.88</v>
      </c>
      <c r="DA71">
        <f>AI71</f>
        <v>1.31</v>
      </c>
      <c r="DB71">
        <f>ROUND((ROUND(AT71*CZ71,2)*ROUND(0,7)),6)</f>
        <v>0</v>
      </c>
      <c r="DC71">
        <f>ROUND((ROUND(AT71*AG71,2)*ROUND(0,7)),6)</f>
        <v>0</v>
      </c>
      <c r="DD71" t="s">
        <v>3</v>
      </c>
      <c r="DE71" t="s">
        <v>3</v>
      </c>
      <c r="DF71">
        <f>ROUND(ROUND(AE71*AI71,2)*CX71,2)</f>
        <v>0</v>
      </c>
      <c r="DG71">
        <f t="shared" si="30"/>
        <v>0</v>
      </c>
      <c r="DH71">
        <f t="shared" si="28"/>
        <v>0</v>
      </c>
      <c r="DI71">
        <f t="shared" si="29"/>
        <v>0</v>
      </c>
      <c r="DJ71">
        <f>DF71</f>
        <v>0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ROW(Source!A104)</f>
        <v>104</v>
      </c>
      <c r="B72">
        <v>65175792</v>
      </c>
      <c r="C72">
        <v>65176118</v>
      </c>
      <c r="D72">
        <v>63889959</v>
      </c>
      <c r="E72">
        <v>112</v>
      </c>
      <c r="F72">
        <v>1</v>
      </c>
      <c r="G72">
        <v>1</v>
      </c>
      <c r="H72">
        <v>3</v>
      </c>
      <c r="I72" t="s">
        <v>412</v>
      </c>
      <c r="J72" t="s">
        <v>3</v>
      </c>
      <c r="K72" t="s">
        <v>413</v>
      </c>
      <c r="L72">
        <v>3277935</v>
      </c>
      <c r="N72">
        <v>1013</v>
      </c>
      <c r="O72" t="s">
        <v>414</v>
      </c>
      <c r="P72" t="s">
        <v>414</v>
      </c>
      <c r="Q72">
        <v>1</v>
      </c>
      <c r="W72">
        <v>0</v>
      </c>
      <c r="X72">
        <v>274903907</v>
      </c>
      <c r="Y72">
        <f>AT72</f>
        <v>2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0</v>
      </c>
      <c r="AP72">
        <v>0</v>
      </c>
      <c r="AQ72">
        <v>1</v>
      </c>
      <c r="AR72">
        <v>0</v>
      </c>
      <c r="AS72" t="s">
        <v>3</v>
      </c>
      <c r="AT72">
        <v>2</v>
      </c>
      <c r="AU72" t="s">
        <v>3</v>
      </c>
      <c r="AV72">
        <v>0</v>
      </c>
      <c r="AW72">
        <v>2</v>
      </c>
      <c r="AX72">
        <v>65176140</v>
      </c>
      <c r="AY72">
        <v>1</v>
      </c>
      <c r="AZ72">
        <v>2048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ROUND(Y72*Source!I104,7)</f>
        <v>2</v>
      </c>
      <c r="CY72">
        <f>AA72</f>
        <v>0</v>
      </c>
      <c r="CZ72">
        <f>AE72</f>
        <v>0</v>
      </c>
      <c r="DA72">
        <f>AI72</f>
        <v>1</v>
      </c>
      <c r="DB72">
        <f>ROUND(ROUND(AT72*CZ72,2),6)</f>
        <v>0</v>
      </c>
      <c r="DC72">
        <f>ROUND(ROUND(AT72*AG72,2),6)</f>
        <v>0</v>
      </c>
      <c r="DD72" t="s">
        <v>3</v>
      </c>
      <c r="DE72" t="s">
        <v>3</v>
      </c>
      <c r="DF72">
        <f t="shared" ref="DF72:DF77" si="31">ROUND(ROUND(AE72,2)*CX72,2)</f>
        <v>0</v>
      </c>
      <c r="DG72">
        <f t="shared" si="30"/>
        <v>0</v>
      </c>
      <c r="DH72">
        <f t="shared" si="28"/>
        <v>0</v>
      </c>
      <c r="DI72">
        <f t="shared" si="29"/>
        <v>0</v>
      </c>
      <c r="DJ72">
        <f>DF72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ROW(Source!A105)</f>
        <v>105</v>
      </c>
      <c r="B73">
        <v>65175792</v>
      </c>
      <c r="C73">
        <v>65176141</v>
      </c>
      <c r="D73">
        <v>37064878</v>
      </c>
      <c r="E73">
        <v>109</v>
      </c>
      <c r="F73">
        <v>1</v>
      </c>
      <c r="G73">
        <v>1</v>
      </c>
      <c r="H73">
        <v>1</v>
      </c>
      <c r="I73" t="s">
        <v>456</v>
      </c>
      <c r="J73" t="s">
        <v>3</v>
      </c>
      <c r="K73" t="s">
        <v>457</v>
      </c>
      <c r="L73">
        <v>1191</v>
      </c>
      <c r="N73">
        <v>1013</v>
      </c>
      <c r="O73" t="s">
        <v>362</v>
      </c>
      <c r="P73" t="s">
        <v>362</v>
      </c>
      <c r="Q73">
        <v>1</v>
      </c>
      <c r="W73">
        <v>0</v>
      </c>
      <c r="X73">
        <v>-2012709214</v>
      </c>
      <c r="Y73">
        <f>(AT73*ROUND(0.3,7))</f>
        <v>2.496</v>
      </c>
      <c r="AA73">
        <v>0</v>
      </c>
      <c r="AB73">
        <v>0</v>
      </c>
      <c r="AC73">
        <v>0</v>
      </c>
      <c r="AD73">
        <v>479.56</v>
      </c>
      <c r="AE73">
        <v>0</v>
      </c>
      <c r="AF73">
        <v>0</v>
      </c>
      <c r="AG73">
        <v>0</v>
      </c>
      <c r="AH73">
        <v>479.56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8.32</v>
      </c>
      <c r="AU73" t="s">
        <v>101</v>
      </c>
      <c r="AV73">
        <v>1</v>
      </c>
      <c r="AW73">
        <v>2</v>
      </c>
      <c r="AX73">
        <v>65176151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3989.9392000000003</v>
      </c>
      <c r="BN73">
        <v>8.32</v>
      </c>
      <c r="BO73">
        <v>0</v>
      </c>
      <c r="BP73">
        <v>1</v>
      </c>
      <c r="BQ73">
        <v>0</v>
      </c>
      <c r="BR73">
        <v>0</v>
      </c>
      <c r="BS73">
        <v>0</v>
      </c>
      <c r="BT73">
        <v>1196.9817599999999</v>
      </c>
      <c r="BU73">
        <v>2.496</v>
      </c>
      <c r="BV73">
        <v>0</v>
      </c>
      <c r="BW73">
        <v>1</v>
      </c>
      <c r="CU73">
        <f>ROUND(AT73*Source!I105*AH73*AL73,2)</f>
        <v>15959.76</v>
      </c>
      <c r="CV73">
        <f>ROUND(Y73*Source!I105,7)</f>
        <v>9.984</v>
      </c>
      <c r="CW73">
        <v>0</v>
      </c>
      <c r="CX73">
        <f>ROUND(Y73*Source!I105,7)</f>
        <v>9.984</v>
      </c>
      <c r="CY73">
        <f>AD73</f>
        <v>479.56</v>
      </c>
      <c r="CZ73">
        <f>AH73</f>
        <v>479.56</v>
      </c>
      <c r="DA73">
        <f>AL73</f>
        <v>1</v>
      </c>
      <c r="DB73">
        <f>ROUND((ROUND(AT73*CZ73,2)*ROUND(0.3,7)),6)</f>
        <v>1196.982</v>
      </c>
      <c r="DC73">
        <f>ROUND((ROUND(AT73*AG73,2)*ROUND(0.3,7)),6)</f>
        <v>0</v>
      </c>
      <c r="DD73" t="s">
        <v>3</v>
      </c>
      <c r="DE73" t="s">
        <v>3</v>
      </c>
      <c r="DF73">
        <f t="shared" si="31"/>
        <v>0</v>
      </c>
      <c r="DG73">
        <f t="shared" si="30"/>
        <v>0</v>
      </c>
      <c r="DH73">
        <f t="shared" si="28"/>
        <v>0</v>
      </c>
      <c r="DI73">
        <f t="shared" si="29"/>
        <v>4787.93</v>
      </c>
      <c r="DJ73">
        <f>DI73</f>
        <v>4787.93</v>
      </c>
      <c r="DK73">
        <v>1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ROW(Source!A105)</f>
        <v>105</v>
      </c>
      <c r="B74">
        <v>65175792</v>
      </c>
      <c r="C74">
        <v>65176141</v>
      </c>
      <c r="D74">
        <v>37064876</v>
      </c>
      <c r="E74">
        <v>109</v>
      </c>
      <c r="F74">
        <v>1</v>
      </c>
      <c r="G74">
        <v>1</v>
      </c>
      <c r="H74">
        <v>1</v>
      </c>
      <c r="I74" t="s">
        <v>363</v>
      </c>
      <c r="J74" t="s">
        <v>3</v>
      </c>
      <c r="K74" t="s">
        <v>364</v>
      </c>
      <c r="L74">
        <v>1191</v>
      </c>
      <c r="N74">
        <v>1013</v>
      </c>
      <c r="O74" t="s">
        <v>362</v>
      </c>
      <c r="P74" t="s">
        <v>362</v>
      </c>
      <c r="Q74">
        <v>1</v>
      </c>
      <c r="W74">
        <v>0</v>
      </c>
      <c r="X74">
        <v>-1417349443</v>
      </c>
      <c r="Y74">
        <f>(AT74*ROUND(0.3,7))</f>
        <v>2.1240000000000001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7.08</v>
      </c>
      <c r="AU74" t="s">
        <v>101</v>
      </c>
      <c r="AV74">
        <v>2</v>
      </c>
      <c r="AW74">
        <v>2</v>
      </c>
      <c r="AX74">
        <v>65176152</v>
      </c>
      <c r="AY74">
        <v>1</v>
      </c>
      <c r="AZ74">
        <v>0</v>
      </c>
      <c r="BA74">
        <v>74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ROUND(Y74*Source!I105,7)</f>
        <v>8.4960000000000004</v>
      </c>
      <c r="CY74">
        <f>AD74</f>
        <v>0</v>
      </c>
      <c r="CZ74">
        <f>AH74</f>
        <v>0</v>
      </c>
      <c r="DA74">
        <f>AL74</f>
        <v>1</v>
      </c>
      <c r="DB74">
        <f>ROUND((ROUND(AT74*CZ74,2)*ROUND(0.3,7)),6)</f>
        <v>0</v>
      </c>
      <c r="DC74">
        <f>ROUND((ROUND(AT74*AG74,2)*ROUND(0.3,7)),6)</f>
        <v>0</v>
      </c>
      <c r="DD74" t="s">
        <v>3</v>
      </c>
      <c r="DE74" t="s">
        <v>3</v>
      </c>
      <c r="DF74">
        <f t="shared" si="31"/>
        <v>0</v>
      </c>
      <c r="DG74">
        <f t="shared" si="30"/>
        <v>0</v>
      </c>
      <c r="DH74">
        <f t="shared" si="28"/>
        <v>0</v>
      </c>
      <c r="DI74">
        <f t="shared" si="29"/>
        <v>0</v>
      </c>
      <c r="DJ74">
        <f>DI74</f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ROW(Source!A105)</f>
        <v>105</v>
      </c>
      <c r="B75">
        <v>65175792</v>
      </c>
      <c r="C75">
        <v>65176141</v>
      </c>
      <c r="D75">
        <v>59054880</v>
      </c>
      <c r="E75">
        <v>1</v>
      </c>
      <c r="F75">
        <v>1</v>
      </c>
      <c r="G75">
        <v>1</v>
      </c>
      <c r="H75">
        <v>2</v>
      </c>
      <c r="I75" t="s">
        <v>402</v>
      </c>
      <c r="J75" t="s">
        <v>403</v>
      </c>
      <c r="K75" t="s">
        <v>404</v>
      </c>
      <c r="L75">
        <v>1368</v>
      </c>
      <c r="N75">
        <v>1011</v>
      </c>
      <c r="O75" t="s">
        <v>368</v>
      </c>
      <c r="P75" t="s">
        <v>368</v>
      </c>
      <c r="Q75">
        <v>1</v>
      </c>
      <c r="W75">
        <v>0</v>
      </c>
      <c r="X75">
        <v>-776243211</v>
      </c>
      <c r="Y75">
        <f>(AT75*ROUND(0.3,7))</f>
        <v>3.0000000000000001E-3</v>
      </c>
      <c r="AA75">
        <v>0</v>
      </c>
      <c r="AB75">
        <v>1551.19</v>
      </c>
      <c r="AC75">
        <v>658.94</v>
      </c>
      <c r="AD75">
        <v>0</v>
      </c>
      <c r="AE75">
        <v>0</v>
      </c>
      <c r="AF75">
        <v>1551.19</v>
      </c>
      <c r="AG75">
        <v>658.94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0.01</v>
      </c>
      <c r="AU75" t="s">
        <v>101</v>
      </c>
      <c r="AV75">
        <v>1</v>
      </c>
      <c r="AW75">
        <v>2</v>
      </c>
      <c r="AX75">
        <v>65176153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15.511900000000001</v>
      </c>
      <c r="BL75">
        <v>6.5894000000000004</v>
      </c>
      <c r="BM75">
        <v>0</v>
      </c>
      <c r="BN75">
        <v>0</v>
      </c>
      <c r="BO75">
        <v>0.01</v>
      </c>
      <c r="BP75">
        <v>1</v>
      </c>
      <c r="BQ75">
        <v>0</v>
      </c>
      <c r="BR75">
        <v>4.6535700000000002</v>
      </c>
      <c r="BS75">
        <v>1.9768200000000002</v>
      </c>
      <c r="BT75">
        <v>0</v>
      </c>
      <c r="BU75">
        <v>0</v>
      </c>
      <c r="BV75">
        <v>3.0000000000000001E-3</v>
      </c>
      <c r="BW75">
        <v>1</v>
      </c>
      <c r="CV75">
        <v>0</v>
      </c>
      <c r="CW75">
        <f>ROUND(Y75*Source!I105*DO75,7)</f>
        <v>1.2E-2</v>
      </c>
      <c r="CX75">
        <f>ROUND(Y75*Source!I105,7)</f>
        <v>1.2E-2</v>
      </c>
      <c r="CY75">
        <f>AB75</f>
        <v>1551.19</v>
      </c>
      <c r="CZ75">
        <f>AF75</f>
        <v>1551.19</v>
      </c>
      <c r="DA75">
        <f>AJ75</f>
        <v>1</v>
      </c>
      <c r="DB75">
        <f>ROUND((ROUND(AT75*CZ75,2)*ROUND(0.3,7)),6)</f>
        <v>4.6529999999999996</v>
      </c>
      <c r="DC75">
        <f>ROUND((ROUND(AT75*AG75,2)*ROUND(0.3,7)),6)</f>
        <v>1.9770000000000001</v>
      </c>
      <c r="DD75" t="s">
        <v>3</v>
      </c>
      <c r="DE75" t="s">
        <v>3</v>
      </c>
      <c r="DF75">
        <f t="shared" si="31"/>
        <v>0</v>
      </c>
      <c r="DG75">
        <f t="shared" si="30"/>
        <v>18.61</v>
      </c>
      <c r="DH75">
        <f t="shared" si="28"/>
        <v>7.91</v>
      </c>
      <c r="DI75">
        <f t="shared" si="29"/>
        <v>0</v>
      </c>
      <c r="DJ75">
        <f>DG75+DH75</f>
        <v>26.52</v>
      </c>
      <c r="DK75">
        <v>1</v>
      </c>
      <c r="DL75" t="s">
        <v>405</v>
      </c>
      <c r="DM75">
        <v>6</v>
      </c>
      <c r="DN75" t="s">
        <v>362</v>
      </c>
      <c r="DO75">
        <v>1</v>
      </c>
    </row>
    <row r="76" spans="1:119" x14ac:dyDescent="0.2">
      <c r="A76">
        <f>ROW(Source!A105)</f>
        <v>105</v>
      </c>
      <c r="B76">
        <v>65175792</v>
      </c>
      <c r="C76">
        <v>65176141</v>
      </c>
      <c r="D76">
        <v>59055094</v>
      </c>
      <c r="E76">
        <v>1</v>
      </c>
      <c r="F76">
        <v>1</v>
      </c>
      <c r="G76">
        <v>1</v>
      </c>
      <c r="H76">
        <v>2</v>
      </c>
      <c r="I76" t="s">
        <v>458</v>
      </c>
      <c r="J76" t="s">
        <v>459</v>
      </c>
      <c r="K76" t="s">
        <v>460</v>
      </c>
      <c r="L76">
        <v>1368</v>
      </c>
      <c r="N76">
        <v>1011</v>
      </c>
      <c r="O76" t="s">
        <v>368</v>
      </c>
      <c r="P76" t="s">
        <v>368</v>
      </c>
      <c r="Q76">
        <v>1</v>
      </c>
      <c r="W76">
        <v>0</v>
      </c>
      <c r="X76">
        <v>857391492</v>
      </c>
      <c r="Y76">
        <f>(AT76*ROUND(0.3,7))</f>
        <v>2.1179999999999999</v>
      </c>
      <c r="AA76">
        <v>0</v>
      </c>
      <c r="AB76">
        <v>2002.38</v>
      </c>
      <c r="AC76">
        <v>658.94</v>
      </c>
      <c r="AD76">
        <v>0</v>
      </c>
      <c r="AE76">
        <v>0</v>
      </c>
      <c r="AF76">
        <v>1472.34</v>
      </c>
      <c r="AG76">
        <v>658.94</v>
      </c>
      <c r="AH76">
        <v>0</v>
      </c>
      <c r="AI76">
        <v>1</v>
      </c>
      <c r="AJ76">
        <v>1.36</v>
      </c>
      <c r="AK76">
        <v>1</v>
      </c>
      <c r="AL76">
        <v>1</v>
      </c>
      <c r="AM76">
        <v>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7.06</v>
      </c>
      <c r="AU76" t="s">
        <v>101</v>
      </c>
      <c r="AV76">
        <v>1</v>
      </c>
      <c r="AW76">
        <v>2</v>
      </c>
      <c r="AX76">
        <v>65176154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10394.720399999998</v>
      </c>
      <c r="BL76">
        <v>4652.1163999999999</v>
      </c>
      <c r="BM76">
        <v>0</v>
      </c>
      <c r="BN76">
        <v>0</v>
      </c>
      <c r="BO76">
        <v>7.06</v>
      </c>
      <c r="BP76">
        <v>1</v>
      </c>
      <c r="BQ76">
        <v>0</v>
      </c>
      <c r="BR76">
        <v>3118.4161199999999</v>
      </c>
      <c r="BS76">
        <v>1395.63492</v>
      </c>
      <c r="BT76">
        <v>0</v>
      </c>
      <c r="BU76">
        <v>0</v>
      </c>
      <c r="BV76">
        <v>2.1179999999999999</v>
      </c>
      <c r="BW76">
        <v>1</v>
      </c>
      <c r="CV76">
        <v>0</v>
      </c>
      <c r="CW76">
        <f>ROUND(Y76*Source!I105*DO76,7)</f>
        <v>8.4719999999999995</v>
      </c>
      <c r="CX76">
        <f>ROUND(Y76*Source!I105,7)</f>
        <v>8.4719999999999995</v>
      </c>
      <c r="CY76">
        <f>AB76</f>
        <v>2002.38</v>
      </c>
      <c r="CZ76">
        <f>AF76</f>
        <v>1472.34</v>
      </c>
      <c r="DA76">
        <f>AJ76</f>
        <v>1.36</v>
      </c>
      <c r="DB76">
        <f>ROUND((ROUND(AT76*CZ76,2)*ROUND(0.3,7)),6)</f>
        <v>3118.4160000000002</v>
      </c>
      <c r="DC76">
        <f>ROUND((ROUND(AT76*AG76,2)*ROUND(0.3,7)),6)</f>
        <v>1395.636</v>
      </c>
      <c r="DD76" t="s">
        <v>3</v>
      </c>
      <c r="DE76" t="s">
        <v>3</v>
      </c>
      <c r="DF76">
        <f t="shared" si="31"/>
        <v>0</v>
      </c>
      <c r="DG76">
        <f>ROUND(ROUND(AF76*AJ76,2)*CX76,2)</f>
        <v>16964.16</v>
      </c>
      <c r="DH76">
        <f t="shared" si="28"/>
        <v>5582.54</v>
      </c>
      <c r="DI76">
        <f t="shared" si="29"/>
        <v>0</v>
      </c>
      <c r="DJ76">
        <f>DG76+DH76</f>
        <v>22546.7</v>
      </c>
      <c r="DK76">
        <v>0</v>
      </c>
      <c r="DL76" t="s">
        <v>405</v>
      </c>
      <c r="DM76">
        <v>6</v>
      </c>
      <c r="DN76" t="s">
        <v>362</v>
      </c>
      <c r="DO76">
        <v>1</v>
      </c>
    </row>
    <row r="77" spans="1:119" x14ac:dyDescent="0.2">
      <c r="A77">
        <f>ROW(Source!A105)</f>
        <v>105</v>
      </c>
      <c r="B77">
        <v>65175792</v>
      </c>
      <c r="C77">
        <v>65176141</v>
      </c>
      <c r="D77">
        <v>59055768</v>
      </c>
      <c r="E77">
        <v>1</v>
      </c>
      <c r="F77">
        <v>1</v>
      </c>
      <c r="G77">
        <v>1</v>
      </c>
      <c r="H77">
        <v>2</v>
      </c>
      <c r="I77" t="s">
        <v>373</v>
      </c>
      <c r="J77" t="s">
        <v>374</v>
      </c>
      <c r="K77" t="s">
        <v>375</v>
      </c>
      <c r="L77">
        <v>1368</v>
      </c>
      <c r="N77">
        <v>1011</v>
      </c>
      <c r="O77" t="s">
        <v>368</v>
      </c>
      <c r="P77" t="s">
        <v>368</v>
      </c>
      <c r="Q77">
        <v>1</v>
      </c>
      <c r="W77">
        <v>0</v>
      </c>
      <c r="X77">
        <v>721652621</v>
      </c>
      <c r="Y77">
        <f>(AT77*ROUND(0.3,7))</f>
        <v>3.0000000000000001E-3</v>
      </c>
      <c r="AA77">
        <v>0</v>
      </c>
      <c r="AB77">
        <v>578.28</v>
      </c>
      <c r="AC77">
        <v>490.55</v>
      </c>
      <c r="AD77">
        <v>0</v>
      </c>
      <c r="AE77">
        <v>0</v>
      </c>
      <c r="AF77">
        <v>477.92</v>
      </c>
      <c r="AG77">
        <v>490.55</v>
      </c>
      <c r="AH77">
        <v>0</v>
      </c>
      <c r="AI77">
        <v>1</v>
      </c>
      <c r="AJ77">
        <v>1.21</v>
      </c>
      <c r="AK77">
        <v>1</v>
      </c>
      <c r="AL77">
        <v>1</v>
      </c>
      <c r="AM77">
        <v>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0.01</v>
      </c>
      <c r="AU77" t="s">
        <v>101</v>
      </c>
      <c r="AV77">
        <v>1</v>
      </c>
      <c r="AW77">
        <v>2</v>
      </c>
      <c r="AX77">
        <v>65176155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4.7792000000000003</v>
      </c>
      <c r="BL77">
        <v>4.9055</v>
      </c>
      <c r="BM77">
        <v>0</v>
      </c>
      <c r="BN77">
        <v>0</v>
      </c>
      <c r="BO77">
        <v>0.01</v>
      </c>
      <c r="BP77">
        <v>1</v>
      </c>
      <c r="BQ77">
        <v>0</v>
      </c>
      <c r="BR77">
        <v>1.4337600000000001</v>
      </c>
      <c r="BS77">
        <v>1.4716500000000001</v>
      </c>
      <c r="BT77">
        <v>0</v>
      </c>
      <c r="BU77">
        <v>0</v>
      </c>
      <c r="BV77">
        <v>3.0000000000000001E-3</v>
      </c>
      <c r="BW77">
        <v>1</v>
      </c>
      <c r="CV77">
        <v>0</v>
      </c>
      <c r="CW77">
        <f>ROUND(Y77*Source!I105*DO77,7)</f>
        <v>1.2E-2</v>
      </c>
      <c r="CX77">
        <f>ROUND(Y77*Source!I105,7)</f>
        <v>1.2E-2</v>
      </c>
      <c r="CY77">
        <f>AB77</f>
        <v>578.28</v>
      </c>
      <c r="CZ77">
        <f>AF77</f>
        <v>477.92</v>
      </c>
      <c r="DA77">
        <f>AJ77</f>
        <v>1.21</v>
      </c>
      <c r="DB77">
        <f>ROUND((ROUND(AT77*CZ77,2)*ROUND(0.3,7)),6)</f>
        <v>1.4339999999999999</v>
      </c>
      <c r="DC77">
        <f>ROUND((ROUND(AT77*AG77,2)*ROUND(0.3,7)),6)</f>
        <v>1.4730000000000001</v>
      </c>
      <c r="DD77" t="s">
        <v>3</v>
      </c>
      <c r="DE77" t="s">
        <v>3</v>
      </c>
      <c r="DF77">
        <f t="shared" si="31"/>
        <v>0</v>
      </c>
      <c r="DG77">
        <f>ROUND(ROUND(AF77*AJ77,2)*CX77,2)</f>
        <v>6.94</v>
      </c>
      <c r="DH77">
        <f t="shared" si="28"/>
        <v>5.89</v>
      </c>
      <c r="DI77">
        <f t="shared" si="29"/>
        <v>0</v>
      </c>
      <c r="DJ77">
        <f>DG77+DH77</f>
        <v>12.83</v>
      </c>
      <c r="DK77">
        <v>0</v>
      </c>
      <c r="DL77" t="s">
        <v>376</v>
      </c>
      <c r="DM77">
        <v>4</v>
      </c>
      <c r="DN77" t="s">
        <v>362</v>
      </c>
      <c r="DO77">
        <v>1</v>
      </c>
    </row>
    <row r="78" spans="1:119" x14ac:dyDescent="0.2">
      <c r="A78">
        <f>ROW(Source!A105)</f>
        <v>105</v>
      </c>
      <c r="B78">
        <v>65175792</v>
      </c>
      <c r="C78">
        <v>65176141</v>
      </c>
      <c r="D78">
        <v>59007019</v>
      </c>
      <c r="E78">
        <v>1</v>
      </c>
      <c r="F78">
        <v>1</v>
      </c>
      <c r="G78">
        <v>1</v>
      </c>
      <c r="H78">
        <v>3</v>
      </c>
      <c r="I78" t="s">
        <v>461</v>
      </c>
      <c r="J78" t="s">
        <v>462</v>
      </c>
      <c r="K78" t="s">
        <v>463</v>
      </c>
      <c r="L78">
        <v>1348</v>
      </c>
      <c r="N78">
        <v>1009</v>
      </c>
      <c r="O78" t="s">
        <v>163</v>
      </c>
      <c r="P78" t="s">
        <v>163</v>
      </c>
      <c r="Q78">
        <v>1000</v>
      </c>
      <c r="W78">
        <v>0</v>
      </c>
      <c r="X78">
        <v>1337651512</v>
      </c>
      <c r="Y78">
        <f>(AT78*ROUND(0,7))</f>
        <v>0</v>
      </c>
      <c r="AA78">
        <v>135080.51999999999</v>
      </c>
      <c r="AB78">
        <v>0</v>
      </c>
      <c r="AC78">
        <v>0</v>
      </c>
      <c r="AD78">
        <v>0</v>
      </c>
      <c r="AE78">
        <v>116448.72</v>
      </c>
      <c r="AF78">
        <v>0</v>
      </c>
      <c r="AG78">
        <v>0</v>
      </c>
      <c r="AH78">
        <v>0</v>
      </c>
      <c r="AI78">
        <v>1.1599999999999999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4.0000000000000002E-4</v>
      </c>
      <c r="AU78" t="s">
        <v>100</v>
      </c>
      <c r="AV78">
        <v>0</v>
      </c>
      <c r="AW78">
        <v>2</v>
      </c>
      <c r="AX78">
        <v>65176156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46.579488000000005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1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ROUND(Y78*Source!I105,7)</f>
        <v>0</v>
      </c>
      <c r="CY78">
        <f>AA78</f>
        <v>135080.51999999999</v>
      </c>
      <c r="CZ78">
        <f>AE78</f>
        <v>116448.72</v>
      </c>
      <c r="DA78">
        <f>AI78</f>
        <v>1.1599999999999999</v>
      </c>
      <c r="DB78">
        <f>ROUND((ROUND(AT78*CZ78,2)*ROUND(0,7)),6)</f>
        <v>0</v>
      </c>
      <c r="DC78">
        <f>ROUND((ROUND(AT78*AG78,2)*ROUND(0,7)),6)</f>
        <v>0</v>
      </c>
      <c r="DD78" t="s">
        <v>3</v>
      </c>
      <c r="DE78" t="s">
        <v>3</v>
      </c>
      <c r="DF78">
        <f>ROUND(ROUND(AE78*AI78,2)*CX78,2)</f>
        <v>0</v>
      </c>
      <c r="DG78">
        <f t="shared" ref="DG78:DG84" si="32">ROUND(ROUND(AF78,2)*CX78,2)</f>
        <v>0</v>
      </c>
      <c r="DH78">
        <f t="shared" si="28"/>
        <v>0</v>
      </c>
      <c r="DI78">
        <f t="shared" si="29"/>
        <v>0</v>
      </c>
      <c r="DJ78">
        <f>DF78</f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ROW(Source!A105)</f>
        <v>105</v>
      </c>
      <c r="B79">
        <v>65175792</v>
      </c>
      <c r="C79">
        <v>65176141</v>
      </c>
      <c r="D79">
        <v>59007036</v>
      </c>
      <c r="E79">
        <v>1</v>
      </c>
      <c r="F79">
        <v>1</v>
      </c>
      <c r="G79">
        <v>1</v>
      </c>
      <c r="H79">
        <v>3</v>
      </c>
      <c r="I79" t="s">
        <v>464</v>
      </c>
      <c r="J79" t="s">
        <v>465</v>
      </c>
      <c r="K79" t="s">
        <v>466</v>
      </c>
      <c r="L79">
        <v>1348</v>
      </c>
      <c r="N79">
        <v>1009</v>
      </c>
      <c r="O79" t="s">
        <v>163</v>
      </c>
      <c r="P79" t="s">
        <v>163</v>
      </c>
      <c r="Q79">
        <v>1000</v>
      </c>
      <c r="W79">
        <v>0</v>
      </c>
      <c r="X79">
        <v>-530761762</v>
      </c>
      <c r="Y79">
        <f>(AT79*ROUND(0,7))</f>
        <v>0</v>
      </c>
      <c r="AA79">
        <v>144834.14000000001</v>
      </c>
      <c r="AB79">
        <v>0</v>
      </c>
      <c r="AC79">
        <v>0</v>
      </c>
      <c r="AD79">
        <v>0</v>
      </c>
      <c r="AE79">
        <v>81827.199999999997</v>
      </c>
      <c r="AF79">
        <v>0</v>
      </c>
      <c r="AG79">
        <v>0</v>
      </c>
      <c r="AH79">
        <v>0</v>
      </c>
      <c r="AI79">
        <v>1.77</v>
      </c>
      <c r="AJ79">
        <v>1</v>
      </c>
      <c r="AK79">
        <v>1</v>
      </c>
      <c r="AL79">
        <v>1</v>
      </c>
      <c r="AM79">
        <v>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1.0000000000000001E-5</v>
      </c>
      <c r="AU79" t="s">
        <v>100</v>
      </c>
      <c r="AV79">
        <v>0</v>
      </c>
      <c r="AW79">
        <v>2</v>
      </c>
      <c r="AX79">
        <v>65176157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0.818272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1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ROUND(Y79*Source!I105,7)</f>
        <v>0</v>
      </c>
      <c r="CY79">
        <f>AA79</f>
        <v>144834.14000000001</v>
      </c>
      <c r="CZ79">
        <f>AE79</f>
        <v>81827.199999999997</v>
      </c>
      <c r="DA79">
        <f>AI79</f>
        <v>1.77</v>
      </c>
      <c r="DB79">
        <f>ROUND((ROUND(AT79*CZ79,2)*ROUND(0,7)),6)</f>
        <v>0</v>
      </c>
      <c r="DC79">
        <f>ROUND((ROUND(AT79*AG79,2)*ROUND(0,7)),6)</f>
        <v>0</v>
      </c>
      <c r="DD79" t="s">
        <v>3</v>
      </c>
      <c r="DE79" t="s">
        <v>3</v>
      </c>
      <c r="DF79">
        <f>ROUND(ROUND(AE79*AI79,2)*CX79,2)</f>
        <v>0</v>
      </c>
      <c r="DG79">
        <f t="shared" si="32"/>
        <v>0</v>
      </c>
      <c r="DH79">
        <f t="shared" si="28"/>
        <v>0</v>
      </c>
      <c r="DI79">
        <f t="shared" si="29"/>
        <v>0</v>
      </c>
      <c r="DJ79">
        <f>DF79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ROW(Source!A105)</f>
        <v>105</v>
      </c>
      <c r="B80">
        <v>65175792</v>
      </c>
      <c r="C80">
        <v>65176141</v>
      </c>
      <c r="D80">
        <v>59008937</v>
      </c>
      <c r="E80">
        <v>1</v>
      </c>
      <c r="F80">
        <v>1</v>
      </c>
      <c r="G80">
        <v>1</v>
      </c>
      <c r="H80">
        <v>3</v>
      </c>
      <c r="I80" t="s">
        <v>467</v>
      </c>
      <c r="J80" t="s">
        <v>468</v>
      </c>
      <c r="K80" t="s">
        <v>469</v>
      </c>
      <c r="L80">
        <v>1302</v>
      </c>
      <c r="N80">
        <v>1003</v>
      </c>
      <c r="O80" t="s">
        <v>470</v>
      </c>
      <c r="P80" t="s">
        <v>470</v>
      </c>
      <c r="Q80">
        <v>10</v>
      </c>
      <c r="W80">
        <v>0</v>
      </c>
      <c r="X80">
        <v>153135899</v>
      </c>
      <c r="Y80">
        <f>(AT80*ROUND(0,7))</f>
        <v>0</v>
      </c>
      <c r="AA80">
        <v>57.7</v>
      </c>
      <c r="AB80">
        <v>0</v>
      </c>
      <c r="AC80">
        <v>0</v>
      </c>
      <c r="AD80">
        <v>0</v>
      </c>
      <c r="AE80">
        <v>37.71</v>
      </c>
      <c r="AF80">
        <v>0</v>
      </c>
      <c r="AG80">
        <v>0</v>
      </c>
      <c r="AH80">
        <v>0</v>
      </c>
      <c r="AI80">
        <v>1.53</v>
      </c>
      <c r="AJ80">
        <v>1</v>
      </c>
      <c r="AK80">
        <v>1</v>
      </c>
      <c r="AL80">
        <v>1</v>
      </c>
      <c r="AM80">
        <v>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3</v>
      </c>
      <c r="AT80">
        <v>2.4E-2</v>
      </c>
      <c r="AU80" t="s">
        <v>100</v>
      </c>
      <c r="AV80">
        <v>0</v>
      </c>
      <c r="AW80">
        <v>2</v>
      </c>
      <c r="AX80">
        <v>65176158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0.90504000000000007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1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ROUND(Y80*Source!I105,7)</f>
        <v>0</v>
      </c>
      <c r="CY80">
        <f>AA80</f>
        <v>57.7</v>
      </c>
      <c r="CZ80">
        <f>AE80</f>
        <v>37.71</v>
      </c>
      <c r="DA80">
        <f>AI80</f>
        <v>1.53</v>
      </c>
      <c r="DB80">
        <f>ROUND((ROUND(AT80*CZ80,2)*ROUND(0,7)),6)</f>
        <v>0</v>
      </c>
      <c r="DC80">
        <f>ROUND((ROUND(AT80*AG80,2)*ROUND(0,7)),6)</f>
        <v>0</v>
      </c>
      <c r="DD80" t="s">
        <v>3</v>
      </c>
      <c r="DE80" t="s">
        <v>3</v>
      </c>
      <c r="DF80">
        <f>ROUND(ROUND(AE80*AI80,2)*CX80,2)</f>
        <v>0</v>
      </c>
      <c r="DG80">
        <f t="shared" si="32"/>
        <v>0</v>
      </c>
      <c r="DH80">
        <f t="shared" si="28"/>
        <v>0</v>
      </c>
      <c r="DI80">
        <f t="shared" si="29"/>
        <v>0</v>
      </c>
      <c r="DJ80">
        <f>DF80</f>
        <v>0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ROW(Source!A105)</f>
        <v>105</v>
      </c>
      <c r="B81">
        <v>65175792</v>
      </c>
      <c r="C81">
        <v>65176141</v>
      </c>
      <c r="D81">
        <v>58938947</v>
      </c>
      <c r="E81">
        <v>109</v>
      </c>
      <c r="F81">
        <v>1</v>
      </c>
      <c r="G81">
        <v>1</v>
      </c>
      <c r="H81">
        <v>3</v>
      </c>
      <c r="I81" t="s">
        <v>412</v>
      </c>
      <c r="J81" t="s">
        <v>3</v>
      </c>
      <c r="K81" t="s">
        <v>413</v>
      </c>
      <c r="L81">
        <v>3277935</v>
      </c>
      <c r="N81">
        <v>1013</v>
      </c>
      <c r="O81" t="s">
        <v>414</v>
      </c>
      <c r="P81" t="s">
        <v>414</v>
      </c>
      <c r="Q81">
        <v>1</v>
      </c>
      <c r="W81">
        <v>0</v>
      </c>
      <c r="X81">
        <v>274903907</v>
      </c>
      <c r="Y81">
        <f>AT81</f>
        <v>2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0</v>
      </c>
      <c r="AP81">
        <v>0</v>
      </c>
      <c r="AQ81">
        <v>1</v>
      </c>
      <c r="AR81">
        <v>0</v>
      </c>
      <c r="AS81" t="s">
        <v>3</v>
      </c>
      <c r="AT81">
        <v>2</v>
      </c>
      <c r="AU81" t="s">
        <v>3</v>
      </c>
      <c r="AV81">
        <v>0</v>
      </c>
      <c r="AW81">
        <v>2</v>
      </c>
      <c r="AX81">
        <v>65176159</v>
      </c>
      <c r="AY81">
        <v>1</v>
      </c>
      <c r="AZ81">
        <v>2048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ROUND(Y81*Source!I105,7)</f>
        <v>8</v>
      </c>
      <c r="CY81">
        <f>AA81</f>
        <v>0</v>
      </c>
      <c r="CZ81">
        <f>AE81</f>
        <v>0</v>
      </c>
      <c r="DA81">
        <f>AI81</f>
        <v>1</v>
      </c>
      <c r="DB81">
        <f>ROUND(ROUND(AT81*CZ81,2),6)</f>
        <v>0</v>
      </c>
      <c r="DC81">
        <f>ROUND(ROUND(AT81*AG81,2),6)</f>
        <v>0</v>
      </c>
      <c r="DD81" t="s">
        <v>3</v>
      </c>
      <c r="DE81" t="s">
        <v>3</v>
      </c>
      <c r="DF81">
        <f t="shared" ref="DF81:DF86" si="33">ROUND(ROUND(AE81,2)*CX81,2)</f>
        <v>0</v>
      </c>
      <c r="DG81">
        <f t="shared" si="32"/>
        <v>0</v>
      </c>
      <c r="DH81">
        <f t="shared" si="28"/>
        <v>0</v>
      </c>
      <c r="DI81">
        <f t="shared" si="29"/>
        <v>0</v>
      </c>
      <c r="DJ81">
        <f>DF81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ROW(Source!A106)</f>
        <v>106</v>
      </c>
      <c r="B82">
        <v>65175792</v>
      </c>
      <c r="C82">
        <v>65176160</v>
      </c>
      <c r="D82">
        <v>37064878</v>
      </c>
      <c r="E82">
        <v>108</v>
      </c>
      <c r="F82">
        <v>1</v>
      </c>
      <c r="G82">
        <v>1</v>
      </c>
      <c r="H82">
        <v>1</v>
      </c>
      <c r="I82" t="s">
        <v>456</v>
      </c>
      <c r="J82" t="s">
        <v>3</v>
      </c>
      <c r="K82" t="s">
        <v>457</v>
      </c>
      <c r="L82">
        <v>1191</v>
      </c>
      <c r="N82">
        <v>1013</v>
      </c>
      <c r="O82" t="s">
        <v>362</v>
      </c>
      <c r="P82" t="s">
        <v>362</v>
      </c>
      <c r="Q82">
        <v>1</v>
      </c>
      <c r="W82">
        <v>0</v>
      </c>
      <c r="X82">
        <v>-2012709214</v>
      </c>
      <c r="Y82">
        <f>(AT82*ROUND(0.3,7))</f>
        <v>3.0900000000000003</v>
      </c>
      <c r="AA82">
        <v>0</v>
      </c>
      <c r="AB82">
        <v>0</v>
      </c>
      <c r="AC82">
        <v>0</v>
      </c>
      <c r="AD82">
        <v>479.56</v>
      </c>
      <c r="AE82">
        <v>0</v>
      </c>
      <c r="AF82">
        <v>0</v>
      </c>
      <c r="AG82">
        <v>0</v>
      </c>
      <c r="AH82">
        <v>479.56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10.3</v>
      </c>
      <c r="AU82" t="s">
        <v>101</v>
      </c>
      <c r="AV82">
        <v>1</v>
      </c>
      <c r="AW82">
        <v>2</v>
      </c>
      <c r="AX82">
        <v>65176168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4939.4680000000008</v>
      </c>
      <c r="BN82">
        <v>10.3</v>
      </c>
      <c r="BO82">
        <v>0</v>
      </c>
      <c r="BP82">
        <v>1</v>
      </c>
      <c r="BQ82">
        <v>0</v>
      </c>
      <c r="BR82">
        <v>0</v>
      </c>
      <c r="BS82">
        <v>0</v>
      </c>
      <c r="BT82">
        <v>1481.8404</v>
      </c>
      <c r="BU82">
        <v>3.0900000000000003</v>
      </c>
      <c r="BV82">
        <v>0</v>
      </c>
      <c r="BW82">
        <v>1</v>
      </c>
      <c r="CU82">
        <f>ROUND(AT82*Source!I106*AH82*AL82,2)</f>
        <v>4445.5200000000004</v>
      </c>
      <c r="CV82">
        <f>ROUND(Y82*Source!I106,7)</f>
        <v>2.7810000000000001</v>
      </c>
      <c r="CW82">
        <v>0</v>
      </c>
      <c r="CX82">
        <f>ROUND(Y82*Source!I106,7)</f>
        <v>2.7810000000000001</v>
      </c>
      <c r="CY82">
        <f>AD82</f>
        <v>479.56</v>
      </c>
      <c r="CZ82">
        <f>AH82</f>
        <v>479.56</v>
      </c>
      <c r="DA82">
        <f>AL82</f>
        <v>1</v>
      </c>
      <c r="DB82">
        <f>ROUND((ROUND(AT82*CZ82,2)*ROUND(0.3,7)),6)</f>
        <v>1481.8409999999999</v>
      </c>
      <c r="DC82">
        <f>ROUND((ROUND(AT82*AG82,2)*ROUND(0.3,7)),6)</f>
        <v>0</v>
      </c>
      <c r="DD82" t="s">
        <v>3</v>
      </c>
      <c r="DE82" t="s">
        <v>3</v>
      </c>
      <c r="DF82">
        <f t="shared" si="33"/>
        <v>0</v>
      </c>
      <c r="DG82">
        <f t="shared" si="32"/>
        <v>0</v>
      </c>
      <c r="DH82">
        <f t="shared" si="28"/>
        <v>0</v>
      </c>
      <c r="DI82">
        <f t="shared" si="29"/>
        <v>1333.66</v>
      </c>
      <c r="DJ82">
        <f>DI82</f>
        <v>1333.66</v>
      </c>
      <c r="DK82">
        <v>1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ROW(Source!A106)</f>
        <v>106</v>
      </c>
      <c r="B83">
        <v>65175792</v>
      </c>
      <c r="C83">
        <v>65176160</v>
      </c>
      <c r="D83">
        <v>37064876</v>
      </c>
      <c r="E83">
        <v>108</v>
      </c>
      <c r="F83">
        <v>1</v>
      </c>
      <c r="G83">
        <v>1</v>
      </c>
      <c r="H83">
        <v>1</v>
      </c>
      <c r="I83" t="s">
        <v>363</v>
      </c>
      <c r="J83" t="s">
        <v>3</v>
      </c>
      <c r="K83" t="s">
        <v>364</v>
      </c>
      <c r="L83">
        <v>1191</v>
      </c>
      <c r="N83">
        <v>1013</v>
      </c>
      <c r="O83" t="s">
        <v>362</v>
      </c>
      <c r="P83" t="s">
        <v>362</v>
      </c>
      <c r="Q83">
        <v>1</v>
      </c>
      <c r="W83">
        <v>0</v>
      </c>
      <c r="X83">
        <v>-1417349443</v>
      </c>
      <c r="Y83">
        <f>(AT83*ROUND(0.3,7))</f>
        <v>0.16200000000000001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0.54</v>
      </c>
      <c r="AU83" t="s">
        <v>101</v>
      </c>
      <c r="AV83">
        <v>2</v>
      </c>
      <c r="AW83">
        <v>2</v>
      </c>
      <c r="AX83">
        <v>65176169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ROUND(Y83*Source!I106,7)</f>
        <v>0.14580000000000001</v>
      </c>
      <c r="CY83">
        <f>AD83</f>
        <v>0</v>
      </c>
      <c r="CZ83">
        <f>AH83</f>
        <v>0</v>
      </c>
      <c r="DA83">
        <f>AL83</f>
        <v>1</v>
      </c>
      <c r="DB83">
        <f>ROUND((ROUND(AT83*CZ83,2)*ROUND(0.3,7)),6)</f>
        <v>0</v>
      </c>
      <c r="DC83">
        <f>ROUND((ROUND(AT83*AG83,2)*ROUND(0.3,7)),6)</f>
        <v>0</v>
      </c>
      <c r="DD83" t="s">
        <v>3</v>
      </c>
      <c r="DE83" t="s">
        <v>3</v>
      </c>
      <c r="DF83">
        <f t="shared" si="33"/>
        <v>0</v>
      </c>
      <c r="DG83">
        <f t="shared" si="32"/>
        <v>0</v>
      </c>
      <c r="DH83">
        <f t="shared" si="28"/>
        <v>0</v>
      </c>
      <c r="DI83">
        <f t="shared" si="29"/>
        <v>0</v>
      </c>
      <c r="DJ83">
        <f>DI83</f>
        <v>0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ROW(Source!A106)</f>
        <v>106</v>
      </c>
      <c r="B84">
        <v>65175792</v>
      </c>
      <c r="C84">
        <v>65176160</v>
      </c>
      <c r="D84">
        <v>56571417</v>
      </c>
      <c r="E84">
        <v>1</v>
      </c>
      <c r="F84">
        <v>1</v>
      </c>
      <c r="G84">
        <v>1</v>
      </c>
      <c r="H84">
        <v>2</v>
      </c>
      <c r="I84" t="s">
        <v>402</v>
      </c>
      <c r="J84" t="s">
        <v>403</v>
      </c>
      <c r="K84" t="s">
        <v>404</v>
      </c>
      <c r="L84">
        <v>1368</v>
      </c>
      <c r="N84">
        <v>1011</v>
      </c>
      <c r="O84" t="s">
        <v>368</v>
      </c>
      <c r="P84" t="s">
        <v>368</v>
      </c>
      <c r="Q84">
        <v>1</v>
      </c>
      <c r="W84">
        <v>0</v>
      </c>
      <c r="X84">
        <v>-848025172</v>
      </c>
      <c r="Y84">
        <f>(AT84*ROUND(0.3,7))</f>
        <v>8.1000000000000003E-2</v>
      </c>
      <c r="AA84">
        <v>0</v>
      </c>
      <c r="AB84">
        <v>1551.19</v>
      </c>
      <c r="AC84">
        <v>658.94</v>
      </c>
      <c r="AD84">
        <v>0</v>
      </c>
      <c r="AE84">
        <v>0</v>
      </c>
      <c r="AF84">
        <v>1551.19</v>
      </c>
      <c r="AG84">
        <v>658.94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0.27</v>
      </c>
      <c r="AU84" t="s">
        <v>101</v>
      </c>
      <c r="AV84">
        <v>1</v>
      </c>
      <c r="AW84">
        <v>2</v>
      </c>
      <c r="AX84">
        <v>65176170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418.82130000000006</v>
      </c>
      <c r="BL84">
        <v>177.91380000000004</v>
      </c>
      <c r="BM84">
        <v>0</v>
      </c>
      <c r="BN84">
        <v>0</v>
      </c>
      <c r="BO84">
        <v>0.27</v>
      </c>
      <c r="BP84">
        <v>1</v>
      </c>
      <c r="BQ84">
        <v>0</v>
      </c>
      <c r="BR84">
        <v>125.64639000000001</v>
      </c>
      <c r="BS84">
        <v>53.374140000000004</v>
      </c>
      <c r="BT84">
        <v>0</v>
      </c>
      <c r="BU84">
        <v>0</v>
      </c>
      <c r="BV84">
        <v>8.1000000000000003E-2</v>
      </c>
      <c r="BW84">
        <v>1</v>
      </c>
      <c r="CV84">
        <v>0</v>
      </c>
      <c r="CW84">
        <f>ROUND(Y84*Source!I106*DO84,7)</f>
        <v>7.2900000000000006E-2</v>
      </c>
      <c r="CX84">
        <f>ROUND(Y84*Source!I106,7)</f>
        <v>7.2900000000000006E-2</v>
      </c>
      <c r="CY84">
        <f>AB84</f>
        <v>1551.19</v>
      </c>
      <c r="CZ84">
        <f>AF84</f>
        <v>1551.19</v>
      </c>
      <c r="DA84">
        <f>AJ84</f>
        <v>1</v>
      </c>
      <c r="DB84">
        <f>ROUND((ROUND(AT84*CZ84,2)*ROUND(0.3,7)),6)</f>
        <v>125.646</v>
      </c>
      <c r="DC84">
        <f>ROUND((ROUND(AT84*AG84,2)*ROUND(0.3,7)),6)</f>
        <v>53.372999999999998</v>
      </c>
      <c r="DD84" t="s">
        <v>3</v>
      </c>
      <c r="DE84" t="s">
        <v>3</v>
      </c>
      <c r="DF84">
        <f t="shared" si="33"/>
        <v>0</v>
      </c>
      <c r="DG84">
        <f t="shared" si="32"/>
        <v>113.08</v>
      </c>
      <c r="DH84">
        <f t="shared" si="28"/>
        <v>48.04</v>
      </c>
      <c r="DI84">
        <f t="shared" si="29"/>
        <v>0</v>
      </c>
      <c r="DJ84">
        <f>DG84+DH84</f>
        <v>161.12</v>
      </c>
      <c r="DK84">
        <v>1</v>
      </c>
      <c r="DL84" t="s">
        <v>405</v>
      </c>
      <c r="DM84">
        <v>6</v>
      </c>
      <c r="DN84" t="s">
        <v>362</v>
      </c>
      <c r="DO84">
        <v>1</v>
      </c>
    </row>
    <row r="85" spans="1:119" x14ac:dyDescent="0.2">
      <c r="A85">
        <f>ROW(Source!A106)</f>
        <v>106</v>
      </c>
      <c r="B85">
        <v>65175792</v>
      </c>
      <c r="C85">
        <v>65176160</v>
      </c>
      <c r="D85">
        <v>56572833</v>
      </c>
      <c r="E85">
        <v>1</v>
      </c>
      <c r="F85">
        <v>1</v>
      </c>
      <c r="G85">
        <v>1</v>
      </c>
      <c r="H85">
        <v>2</v>
      </c>
      <c r="I85" t="s">
        <v>373</v>
      </c>
      <c r="J85" t="s">
        <v>374</v>
      </c>
      <c r="K85" t="s">
        <v>375</v>
      </c>
      <c r="L85">
        <v>1368</v>
      </c>
      <c r="N85">
        <v>1011</v>
      </c>
      <c r="O85" t="s">
        <v>368</v>
      </c>
      <c r="P85" t="s">
        <v>368</v>
      </c>
      <c r="Q85">
        <v>1</v>
      </c>
      <c r="W85">
        <v>0</v>
      </c>
      <c r="X85">
        <v>1230426758</v>
      </c>
      <c r="Y85">
        <f>(AT85*ROUND(0.3,7))</f>
        <v>8.1000000000000003E-2</v>
      </c>
      <c r="AA85">
        <v>0</v>
      </c>
      <c r="AB85">
        <v>578.28</v>
      </c>
      <c r="AC85">
        <v>490.55</v>
      </c>
      <c r="AD85">
        <v>0</v>
      </c>
      <c r="AE85">
        <v>0</v>
      </c>
      <c r="AF85">
        <v>477.92</v>
      </c>
      <c r="AG85">
        <v>490.55</v>
      </c>
      <c r="AH85">
        <v>0</v>
      </c>
      <c r="AI85">
        <v>1</v>
      </c>
      <c r="AJ85">
        <v>1.21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3</v>
      </c>
      <c r="AT85">
        <v>0.27</v>
      </c>
      <c r="AU85" t="s">
        <v>101</v>
      </c>
      <c r="AV85">
        <v>1</v>
      </c>
      <c r="AW85">
        <v>2</v>
      </c>
      <c r="AX85">
        <v>65176171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129.03840000000002</v>
      </c>
      <c r="BL85">
        <v>132.44850000000002</v>
      </c>
      <c r="BM85">
        <v>0</v>
      </c>
      <c r="BN85">
        <v>0</v>
      </c>
      <c r="BO85">
        <v>0.27</v>
      </c>
      <c r="BP85">
        <v>1</v>
      </c>
      <c r="BQ85">
        <v>0</v>
      </c>
      <c r="BR85">
        <v>38.71152</v>
      </c>
      <c r="BS85">
        <v>39.734549999999999</v>
      </c>
      <c r="BT85">
        <v>0</v>
      </c>
      <c r="BU85">
        <v>0</v>
      </c>
      <c r="BV85">
        <v>8.1000000000000003E-2</v>
      </c>
      <c r="BW85">
        <v>1</v>
      </c>
      <c r="CV85">
        <v>0</v>
      </c>
      <c r="CW85">
        <f>ROUND(Y85*Source!I106*DO85,7)</f>
        <v>7.2900000000000006E-2</v>
      </c>
      <c r="CX85">
        <f>ROUND(Y85*Source!I106,7)</f>
        <v>7.2900000000000006E-2</v>
      </c>
      <c r="CY85">
        <f>AB85</f>
        <v>578.28</v>
      </c>
      <c r="CZ85">
        <f>AF85</f>
        <v>477.92</v>
      </c>
      <c r="DA85">
        <f>AJ85</f>
        <v>1.21</v>
      </c>
      <c r="DB85">
        <f>ROUND((ROUND(AT85*CZ85,2)*ROUND(0.3,7)),6)</f>
        <v>38.712000000000003</v>
      </c>
      <c r="DC85">
        <f>ROUND((ROUND(AT85*AG85,2)*ROUND(0.3,7)),6)</f>
        <v>39.734999999999999</v>
      </c>
      <c r="DD85" t="s">
        <v>3</v>
      </c>
      <c r="DE85" t="s">
        <v>3</v>
      </c>
      <c r="DF85">
        <f t="shared" si="33"/>
        <v>0</v>
      </c>
      <c r="DG85">
        <f>ROUND(ROUND(AF85*AJ85,2)*CX85,2)</f>
        <v>42.16</v>
      </c>
      <c r="DH85">
        <f t="shared" si="28"/>
        <v>35.76</v>
      </c>
      <c r="DI85">
        <f t="shared" si="29"/>
        <v>0</v>
      </c>
      <c r="DJ85">
        <f>DG85+DH85</f>
        <v>77.919999999999987</v>
      </c>
      <c r="DK85">
        <v>0</v>
      </c>
      <c r="DL85" t="s">
        <v>376</v>
      </c>
      <c r="DM85">
        <v>4</v>
      </c>
      <c r="DN85" t="s">
        <v>362</v>
      </c>
      <c r="DO85">
        <v>1</v>
      </c>
    </row>
    <row r="86" spans="1:119" x14ac:dyDescent="0.2">
      <c r="A86">
        <f>ROW(Source!A106)</f>
        <v>106</v>
      </c>
      <c r="B86">
        <v>65175792</v>
      </c>
      <c r="C86">
        <v>65176160</v>
      </c>
      <c r="D86">
        <v>56573153</v>
      </c>
      <c r="E86">
        <v>1</v>
      </c>
      <c r="F86">
        <v>1</v>
      </c>
      <c r="G86">
        <v>1</v>
      </c>
      <c r="H86">
        <v>2</v>
      </c>
      <c r="I86" t="s">
        <v>433</v>
      </c>
      <c r="J86" t="s">
        <v>434</v>
      </c>
      <c r="K86" t="s">
        <v>435</v>
      </c>
      <c r="L86">
        <v>1368</v>
      </c>
      <c r="N86">
        <v>1011</v>
      </c>
      <c r="O86" t="s">
        <v>368</v>
      </c>
      <c r="P86" t="s">
        <v>368</v>
      </c>
      <c r="Q86">
        <v>1</v>
      </c>
      <c r="W86">
        <v>0</v>
      </c>
      <c r="X86">
        <v>1280601743</v>
      </c>
      <c r="Y86">
        <f>(AT86*ROUND(0.3,7))</f>
        <v>0.45299999999999996</v>
      </c>
      <c r="AA86">
        <v>0</v>
      </c>
      <c r="AB86">
        <v>26.32</v>
      </c>
      <c r="AC86">
        <v>0</v>
      </c>
      <c r="AD86">
        <v>0</v>
      </c>
      <c r="AE86">
        <v>0</v>
      </c>
      <c r="AF86">
        <v>26.32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3</v>
      </c>
      <c r="AT86">
        <v>1.51</v>
      </c>
      <c r="AU86" t="s">
        <v>101</v>
      </c>
      <c r="AV86">
        <v>1</v>
      </c>
      <c r="AW86">
        <v>2</v>
      </c>
      <c r="AX86">
        <v>65176172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39.743200000000002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0</v>
      </c>
      <c r="BR86">
        <v>11.92296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f>ROUND(Y86*Source!I106*DO86,7)</f>
        <v>0</v>
      </c>
      <c r="CX86">
        <f>ROUND(Y86*Source!I106,7)</f>
        <v>0.40770000000000001</v>
      </c>
      <c r="CY86">
        <f>AB86</f>
        <v>26.32</v>
      </c>
      <c r="CZ86">
        <f>AF86</f>
        <v>26.32</v>
      </c>
      <c r="DA86">
        <f>AJ86</f>
        <v>1</v>
      </c>
      <c r="DB86">
        <f>ROUND((ROUND(AT86*CZ86,2)*ROUND(0.3,7)),6)</f>
        <v>11.922000000000001</v>
      </c>
      <c r="DC86">
        <f>ROUND((ROUND(AT86*AG86,2)*ROUND(0.3,7)),6)</f>
        <v>0</v>
      </c>
      <c r="DD86" t="s">
        <v>3</v>
      </c>
      <c r="DE86" t="s">
        <v>3</v>
      </c>
      <c r="DF86">
        <f t="shared" si="33"/>
        <v>0</v>
      </c>
      <c r="DG86">
        <f t="shared" ref="DG86:DG91" si="34">ROUND(ROUND(AF86,2)*CX86,2)</f>
        <v>10.73</v>
      </c>
      <c r="DH86">
        <f t="shared" si="28"/>
        <v>0</v>
      </c>
      <c r="DI86">
        <f t="shared" si="29"/>
        <v>0</v>
      </c>
      <c r="DJ86">
        <f>DG86+DH86</f>
        <v>10.73</v>
      </c>
      <c r="DK86">
        <v>1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ROW(Source!A106)</f>
        <v>106</v>
      </c>
      <c r="B87">
        <v>65175792</v>
      </c>
      <c r="C87">
        <v>65176160</v>
      </c>
      <c r="D87">
        <v>56579266</v>
      </c>
      <c r="E87">
        <v>1</v>
      </c>
      <c r="F87">
        <v>1</v>
      </c>
      <c r="G87">
        <v>1</v>
      </c>
      <c r="H87">
        <v>3</v>
      </c>
      <c r="I87" t="s">
        <v>440</v>
      </c>
      <c r="J87" t="s">
        <v>441</v>
      </c>
      <c r="K87" t="s">
        <v>442</v>
      </c>
      <c r="L87">
        <v>1346</v>
      </c>
      <c r="N87">
        <v>1009</v>
      </c>
      <c r="O87" t="s">
        <v>380</v>
      </c>
      <c r="P87" t="s">
        <v>380</v>
      </c>
      <c r="Q87">
        <v>1</v>
      </c>
      <c r="W87">
        <v>0</v>
      </c>
      <c r="X87">
        <v>-1545686836</v>
      </c>
      <c r="Y87">
        <f>(AT87*ROUND(0,7))</f>
        <v>0</v>
      </c>
      <c r="AA87">
        <v>147.85</v>
      </c>
      <c r="AB87">
        <v>0</v>
      </c>
      <c r="AC87">
        <v>0</v>
      </c>
      <c r="AD87">
        <v>0</v>
      </c>
      <c r="AE87">
        <v>155.63</v>
      </c>
      <c r="AF87">
        <v>0</v>
      </c>
      <c r="AG87">
        <v>0</v>
      </c>
      <c r="AH87">
        <v>0</v>
      </c>
      <c r="AI87">
        <v>0.95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0.72</v>
      </c>
      <c r="AU87" t="s">
        <v>100</v>
      </c>
      <c r="AV87">
        <v>0</v>
      </c>
      <c r="AW87">
        <v>2</v>
      </c>
      <c r="AX87">
        <v>65176173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112.05359999999999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1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ROUND(Y87*Source!I106,7)</f>
        <v>0</v>
      </c>
      <c r="CY87">
        <f>AA87</f>
        <v>147.85</v>
      </c>
      <c r="CZ87">
        <f>AE87</f>
        <v>155.63</v>
      </c>
      <c r="DA87">
        <f>AI87</f>
        <v>0.95</v>
      </c>
      <c r="DB87">
        <f>ROUND((ROUND(AT87*CZ87,2)*ROUND(0,7)),6)</f>
        <v>0</v>
      </c>
      <c r="DC87">
        <f>ROUND((ROUND(AT87*AG87,2)*ROUND(0,7)),6)</f>
        <v>0</v>
      </c>
      <c r="DD87" t="s">
        <v>3</v>
      </c>
      <c r="DE87" t="s">
        <v>3</v>
      </c>
      <c r="DF87">
        <f>ROUND(ROUND(AE87*AI87,2)*CX87,2)</f>
        <v>0</v>
      </c>
      <c r="DG87">
        <f t="shared" si="34"/>
        <v>0</v>
      </c>
      <c r="DH87">
        <f t="shared" si="28"/>
        <v>0</v>
      </c>
      <c r="DI87">
        <f t="shared" si="29"/>
        <v>0</v>
      </c>
      <c r="DJ87">
        <f>DF87</f>
        <v>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ROW(Source!A106)</f>
        <v>106</v>
      </c>
      <c r="B88">
        <v>65175792</v>
      </c>
      <c r="C88">
        <v>65176160</v>
      </c>
      <c r="D88">
        <v>56609983</v>
      </c>
      <c r="E88">
        <v>1</v>
      </c>
      <c r="F88">
        <v>1</v>
      </c>
      <c r="G88">
        <v>1</v>
      </c>
      <c r="H88">
        <v>3</v>
      </c>
      <c r="I88" t="s">
        <v>471</v>
      </c>
      <c r="J88" t="s">
        <v>472</v>
      </c>
      <c r="K88" t="s">
        <v>473</v>
      </c>
      <c r="L88">
        <v>1346</v>
      </c>
      <c r="N88">
        <v>1009</v>
      </c>
      <c r="O88" t="s">
        <v>380</v>
      </c>
      <c r="P88" t="s">
        <v>380</v>
      </c>
      <c r="Q88">
        <v>1</v>
      </c>
      <c r="W88">
        <v>0</v>
      </c>
      <c r="X88">
        <v>4985900</v>
      </c>
      <c r="Y88">
        <f>(AT88*ROUND(0,7))</f>
        <v>0</v>
      </c>
      <c r="AA88">
        <v>1121.22</v>
      </c>
      <c r="AB88">
        <v>0</v>
      </c>
      <c r="AC88">
        <v>0</v>
      </c>
      <c r="AD88">
        <v>0</v>
      </c>
      <c r="AE88">
        <v>911.56</v>
      </c>
      <c r="AF88">
        <v>0</v>
      </c>
      <c r="AG88">
        <v>0</v>
      </c>
      <c r="AH88">
        <v>0</v>
      </c>
      <c r="AI88">
        <v>1.23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3</v>
      </c>
      <c r="AT88">
        <v>2.4</v>
      </c>
      <c r="AU88" t="s">
        <v>100</v>
      </c>
      <c r="AV88">
        <v>0</v>
      </c>
      <c r="AW88">
        <v>2</v>
      </c>
      <c r="AX88">
        <v>65176174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2187.7439999999997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1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ROUND(Y88*Source!I106,7)</f>
        <v>0</v>
      </c>
      <c r="CY88">
        <f>AA88</f>
        <v>1121.22</v>
      </c>
      <c r="CZ88">
        <f>AE88</f>
        <v>911.56</v>
      </c>
      <c r="DA88">
        <f>AI88</f>
        <v>1.23</v>
      </c>
      <c r="DB88">
        <f>ROUND((ROUND(AT88*CZ88,2)*ROUND(0,7)),6)</f>
        <v>0</v>
      </c>
      <c r="DC88">
        <f>ROUND((ROUND(AT88*AG88,2)*ROUND(0,7)),6)</f>
        <v>0</v>
      </c>
      <c r="DD88" t="s">
        <v>3</v>
      </c>
      <c r="DE88" t="s">
        <v>3</v>
      </c>
      <c r="DF88">
        <f>ROUND(ROUND(AE88*AI88,2)*CX88,2)</f>
        <v>0</v>
      </c>
      <c r="DG88">
        <f t="shared" si="34"/>
        <v>0</v>
      </c>
      <c r="DH88">
        <f t="shared" si="28"/>
        <v>0</v>
      </c>
      <c r="DI88">
        <f t="shared" si="29"/>
        <v>0</v>
      </c>
      <c r="DJ88">
        <f>DF88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ROW(Source!A107)</f>
        <v>107</v>
      </c>
      <c r="B89">
        <v>65175792</v>
      </c>
      <c r="C89">
        <v>65176176</v>
      </c>
      <c r="D89">
        <v>37064878</v>
      </c>
      <c r="E89">
        <v>108</v>
      </c>
      <c r="F89">
        <v>1</v>
      </c>
      <c r="G89">
        <v>1</v>
      </c>
      <c r="H89">
        <v>1</v>
      </c>
      <c r="I89" t="s">
        <v>456</v>
      </c>
      <c r="J89" t="s">
        <v>3</v>
      </c>
      <c r="K89" t="s">
        <v>457</v>
      </c>
      <c r="L89">
        <v>1191</v>
      </c>
      <c r="N89">
        <v>1013</v>
      </c>
      <c r="O89" t="s">
        <v>362</v>
      </c>
      <c r="P89" t="s">
        <v>362</v>
      </c>
      <c r="Q89">
        <v>1</v>
      </c>
      <c r="W89">
        <v>0</v>
      </c>
      <c r="X89">
        <v>-2012709214</v>
      </c>
      <c r="Y89">
        <f>(AT89*ROUND(0.3,7))</f>
        <v>5.55</v>
      </c>
      <c r="AA89">
        <v>0</v>
      </c>
      <c r="AB89">
        <v>0</v>
      </c>
      <c r="AC89">
        <v>0</v>
      </c>
      <c r="AD89">
        <v>479.56</v>
      </c>
      <c r="AE89">
        <v>0</v>
      </c>
      <c r="AF89">
        <v>0</v>
      </c>
      <c r="AG89">
        <v>0</v>
      </c>
      <c r="AH89">
        <v>479.56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0</v>
      </c>
      <c r="AP89">
        <v>1</v>
      </c>
      <c r="AQ89">
        <v>1</v>
      </c>
      <c r="AR89">
        <v>0</v>
      </c>
      <c r="AS89" t="s">
        <v>3</v>
      </c>
      <c r="AT89">
        <v>18.5</v>
      </c>
      <c r="AU89" t="s">
        <v>101</v>
      </c>
      <c r="AV89">
        <v>1</v>
      </c>
      <c r="AW89">
        <v>2</v>
      </c>
      <c r="AX89">
        <v>65176186</v>
      </c>
      <c r="AY89">
        <v>1</v>
      </c>
      <c r="AZ89">
        <v>0</v>
      </c>
      <c r="BA89">
        <v>90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8871.86</v>
      </c>
      <c r="BN89">
        <v>18.5</v>
      </c>
      <c r="BO89">
        <v>0</v>
      </c>
      <c r="BP89">
        <v>1</v>
      </c>
      <c r="BQ89">
        <v>0</v>
      </c>
      <c r="BR89">
        <v>0</v>
      </c>
      <c r="BS89">
        <v>0</v>
      </c>
      <c r="BT89">
        <v>2661.558</v>
      </c>
      <c r="BU89">
        <v>5.55</v>
      </c>
      <c r="BV89">
        <v>0</v>
      </c>
      <c r="BW89">
        <v>1</v>
      </c>
      <c r="CU89">
        <f>ROUND(AT89*Source!I107*AH89*AL89,2)</f>
        <v>2129.25</v>
      </c>
      <c r="CV89">
        <f>ROUND(Y89*Source!I107,7)</f>
        <v>1.3320000000000001</v>
      </c>
      <c r="CW89">
        <v>0</v>
      </c>
      <c r="CX89">
        <f>ROUND(Y89*Source!I107,7)</f>
        <v>1.3320000000000001</v>
      </c>
      <c r="CY89">
        <f>AD89</f>
        <v>479.56</v>
      </c>
      <c r="CZ89">
        <f>AH89</f>
        <v>479.56</v>
      </c>
      <c r="DA89">
        <f>AL89</f>
        <v>1</v>
      </c>
      <c r="DB89">
        <f>ROUND((ROUND(AT89*CZ89,2)*ROUND(0.3,7)),6)</f>
        <v>2661.558</v>
      </c>
      <c r="DC89">
        <f>ROUND((ROUND(AT89*AG89,2)*ROUND(0.3,7)),6)</f>
        <v>0</v>
      </c>
      <c r="DD89" t="s">
        <v>3</v>
      </c>
      <c r="DE89" t="s">
        <v>3</v>
      </c>
      <c r="DF89">
        <f>ROUND(ROUND(AE89,2)*CX89,2)</f>
        <v>0</v>
      </c>
      <c r="DG89">
        <f t="shared" si="34"/>
        <v>0</v>
      </c>
      <c r="DH89">
        <f t="shared" si="28"/>
        <v>0</v>
      </c>
      <c r="DI89">
        <f t="shared" si="29"/>
        <v>638.77</v>
      </c>
      <c r="DJ89">
        <f>DI89</f>
        <v>638.77</v>
      </c>
      <c r="DK89">
        <v>1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ROW(Source!A107)</f>
        <v>107</v>
      </c>
      <c r="B90">
        <v>65175792</v>
      </c>
      <c r="C90">
        <v>65176176</v>
      </c>
      <c r="D90">
        <v>37064876</v>
      </c>
      <c r="E90">
        <v>108</v>
      </c>
      <c r="F90">
        <v>1</v>
      </c>
      <c r="G90">
        <v>1</v>
      </c>
      <c r="H90">
        <v>1</v>
      </c>
      <c r="I90" t="s">
        <v>363</v>
      </c>
      <c r="J90" t="s">
        <v>3</v>
      </c>
      <c r="K90" t="s">
        <v>364</v>
      </c>
      <c r="L90">
        <v>1191</v>
      </c>
      <c r="N90">
        <v>1013</v>
      </c>
      <c r="O90" t="s">
        <v>362</v>
      </c>
      <c r="P90" t="s">
        <v>362</v>
      </c>
      <c r="Q90">
        <v>1</v>
      </c>
      <c r="W90">
        <v>0</v>
      </c>
      <c r="X90">
        <v>-1417349443</v>
      </c>
      <c r="Y90">
        <f>(AT90*ROUND(0.3,7))</f>
        <v>0.13800000000000001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3</v>
      </c>
      <c r="AT90">
        <v>0.46</v>
      </c>
      <c r="AU90" t="s">
        <v>101</v>
      </c>
      <c r="AV90">
        <v>2</v>
      </c>
      <c r="AW90">
        <v>2</v>
      </c>
      <c r="AX90">
        <v>65176187</v>
      </c>
      <c r="AY90">
        <v>1</v>
      </c>
      <c r="AZ90">
        <v>0</v>
      </c>
      <c r="BA90">
        <v>91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ROUND(Y90*Source!I107,7)</f>
        <v>3.3119999999999997E-2</v>
      </c>
      <c r="CY90">
        <f>AD90</f>
        <v>0</v>
      </c>
      <c r="CZ90">
        <f>AH90</f>
        <v>0</v>
      </c>
      <c r="DA90">
        <f>AL90</f>
        <v>1</v>
      </c>
      <c r="DB90">
        <f>ROUND((ROUND(AT90*CZ90,2)*ROUND(0.3,7)),6)</f>
        <v>0</v>
      </c>
      <c r="DC90">
        <f>ROUND((ROUND(AT90*AG90,2)*ROUND(0.3,7)),6)</f>
        <v>0</v>
      </c>
      <c r="DD90" t="s">
        <v>3</v>
      </c>
      <c r="DE90" t="s">
        <v>3</v>
      </c>
      <c r="DF90">
        <f>ROUND(ROUND(AE90,2)*CX90,2)</f>
        <v>0</v>
      </c>
      <c r="DG90">
        <f t="shared" si="34"/>
        <v>0</v>
      </c>
      <c r="DH90">
        <f t="shared" si="28"/>
        <v>0</v>
      </c>
      <c r="DI90">
        <f t="shared" si="29"/>
        <v>0</v>
      </c>
      <c r="DJ90">
        <f>DI90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ROW(Source!A107)</f>
        <v>107</v>
      </c>
      <c r="B91">
        <v>65175792</v>
      </c>
      <c r="C91">
        <v>65176176</v>
      </c>
      <c r="D91">
        <v>56571417</v>
      </c>
      <c r="E91">
        <v>1</v>
      </c>
      <c r="F91">
        <v>1</v>
      </c>
      <c r="G91">
        <v>1</v>
      </c>
      <c r="H91">
        <v>2</v>
      </c>
      <c r="I91" t="s">
        <v>402</v>
      </c>
      <c r="J91" t="s">
        <v>403</v>
      </c>
      <c r="K91" t="s">
        <v>404</v>
      </c>
      <c r="L91">
        <v>1368</v>
      </c>
      <c r="N91">
        <v>1011</v>
      </c>
      <c r="O91" t="s">
        <v>368</v>
      </c>
      <c r="P91" t="s">
        <v>368</v>
      </c>
      <c r="Q91">
        <v>1</v>
      </c>
      <c r="W91">
        <v>0</v>
      </c>
      <c r="X91">
        <v>-848025172</v>
      </c>
      <c r="Y91">
        <f>(AT91*ROUND(0.3,7))</f>
        <v>6.9000000000000006E-2</v>
      </c>
      <c r="AA91">
        <v>0</v>
      </c>
      <c r="AB91">
        <v>1551.19</v>
      </c>
      <c r="AC91">
        <v>658.94</v>
      </c>
      <c r="AD91">
        <v>0</v>
      </c>
      <c r="AE91">
        <v>0</v>
      </c>
      <c r="AF91">
        <v>1551.19</v>
      </c>
      <c r="AG91">
        <v>658.94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3</v>
      </c>
      <c r="AT91">
        <v>0.23</v>
      </c>
      <c r="AU91" t="s">
        <v>101</v>
      </c>
      <c r="AV91">
        <v>1</v>
      </c>
      <c r="AW91">
        <v>2</v>
      </c>
      <c r="AX91">
        <v>65176188</v>
      </c>
      <c r="AY91">
        <v>1</v>
      </c>
      <c r="AZ91">
        <v>0</v>
      </c>
      <c r="BA91">
        <v>92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356.77370000000002</v>
      </c>
      <c r="BL91">
        <v>151.55620000000002</v>
      </c>
      <c r="BM91">
        <v>0</v>
      </c>
      <c r="BN91">
        <v>0</v>
      </c>
      <c r="BO91">
        <v>0.23</v>
      </c>
      <c r="BP91">
        <v>1</v>
      </c>
      <c r="BQ91">
        <v>0</v>
      </c>
      <c r="BR91">
        <v>107.03211000000002</v>
      </c>
      <c r="BS91">
        <v>45.466860000000004</v>
      </c>
      <c r="BT91">
        <v>0</v>
      </c>
      <c r="BU91">
        <v>0</v>
      </c>
      <c r="BV91">
        <v>6.9000000000000006E-2</v>
      </c>
      <c r="BW91">
        <v>1</v>
      </c>
      <c r="CV91">
        <v>0</v>
      </c>
      <c r="CW91">
        <f>ROUND(Y91*Source!I107*DO91,7)</f>
        <v>1.6559999999999998E-2</v>
      </c>
      <c r="CX91">
        <f>ROUND(Y91*Source!I107,7)</f>
        <v>1.6559999999999998E-2</v>
      </c>
      <c r="CY91">
        <f>AB91</f>
        <v>1551.19</v>
      </c>
      <c r="CZ91">
        <f>AF91</f>
        <v>1551.19</v>
      </c>
      <c r="DA91">
        <f>AJ91</f>
        <v>1</v>
      </c>
      <c r="DB91">
        <f>ROUND((ROUND(AT91*CZ91,2)*ROUND(0.3,7)),6)</f>
        <v>107.03100000000001</v>
      </c>
      <c r="DC91">
        <f>ROUND((ROUND(AT91*AG91,2)*ROUND(0.3,7)),6)</f>
        <v>45.468000000000004</v>
      </c>
      <c r="DD91" t="s">
        <v>3</v>
      </c>
      <c r="DE91" t="s">
        <v>3</v>
      </c>
      <c r="DF91">
        <f>ROUND(ROUND(AE91,2)*CX91,2)</f>
        <v>0</v>
      </c>
      <c r="DG91">
        <f t="shared" si="34"/>
        <v>25.69</v>
      </c>
      <c r="DH91">
        <f t="shared" si="28"/>
        <v>10.91</v>
      </c>
      <c r="DI91">
        <f t="shared" si="29"/>
        <v>0</v>
      </c>
      <c r="DJ91">
        <f>DG91+DH91</f>
        <v>36.6</v>
      </c>
      <c r="DK91">
        <v>1</v>
      </c>
      <c r="DL91" t="s">
        <v>405</v>
      </c>
      <c r="DM91">
        <v>6</v>
      </c>
      <c r="DN91" t="s">
        <v>362</v>
      </c>
      <c r="DO91">
        <v>1</v>
      </c>
    </row>
    <row r="92" spans="1:119" x14ac:dyDescent="0.2">
      <c r="A92">
        <f>ROW(Source!A107)</f>
        <v>107</v>
      </c>
      <c r="B92">
        <v>65175792</v>
      </c>
      <c r="C92">
        <v>65176176</v>
      </c>
      <c r="D92">
        <v>56572833</v>
      </c>
      <c r="E92">
        <v>1</v>
      </c>
      <c r="F92">
        <v>1</v>
      </c>
      <c r="G92">
        <v>1</v>
      </c>
      <c r="H92">
        <v>2</v>
      </c>
      <c r="I92" t="s">
        <v>373</v>
      </c>
      <c r="J92" t="s">
        <v>374</v>
      </c>
      <c r="K92" t="s">
        <v>375</v>
      </c>
      <c r="L92">
        <v>1368</v>
      </c>
      <c r="N92">
        <v>1011</v>
      </c>
      <c r="O92" t="s">
        <v>368</v>
      </c>
      <c r="P92" t="s">
        <v>368</v>
      </c>
      <c r="Q92">
        <v>1</v>
      </c>
      <c r="W92">
        <v>0</v>
      </c>
      <c r="X92">
        <v>1230426758</v>
      </c>
      <c r="Y92">
        <f>(AT92*ROUND(0.3,7))</f>
        <v>6.9000000000000006E-2</v>
      </c>
      <c r="AA92">
        <v>0</v>
      </c>
      <c r="AB92">
        <v>578.28</v>
      </c>
      <c r="AC92">
        <v>490.55</v>
      </c>
      <c r="AD92">
        <v>0</v>
      </c>
      <c r="AE92">
        <v>0</v>
      </c>
      <c r="AF92">
        <v>477.92</v>
      </c>
      <c r="AG92">
        <v>490.55</v>
      </c>
      <c r="AH92">
        <v>0</v>
      </c>
      <c r="AI92">
        <v>1</v>
      </c>
      <c r="AJ92">
        <v>1.21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3</v>
      </c>
      <c r="AT92">
        <v>0.23</v>
      </c>
      <c r="AU92" t="s">
        <v>101</v>
      </c>
      <c r="AV92">
        <v>1</v>
      </c>
      <c r="AW92">
        <v>2</v>
      </c>
      <c r="AX92">
        <v>65176189</v>
      </c>
      <c r="AY92">
        <v>1</v>
      </c>
      <c r="AZ92">
        <v>0</v>
      </c>
      <c r="BA92">
        <v>93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109.92160000000001</v>
      </c>
      <c r="BL92">
        <v>112.82650000000001</v>
      </c>
      <c r="BM92">
        <v>0</v>
      </c>
      <c r="BN92">
        <v>0</v>
      </c>
      <c r="BO92">
        <v>0.23</v>
      </c>
      <c r="BP92">
        <v>1</v>
      </c>
      <c r="BQ92">
        <v>0</v>
      </c>
      <c r="BR92">
        <v>32.976480000000002</v>
      </c>
      <c r="BS92">
        <v>33.847950000000004</v>
      </c>
      <c r="BT92">
        <v>0</v>
      </c>
      <c r="BU92">
        <v>0</v>
      </c>
      <c r="BV92">
        <v>6.9000000000000006E-2</v>
      </c>
      <c r="BW92">
        <v>1</v>
      </c>
      <c r="CV92">
        <v>0</v>
      </c>
      <c r="CW92">
        <f>ROUND(Y92*Source!I107*DO92,7)</f>
        <v>1.6559999999999998E-2</v>
      </c>
      <c r="CX92">
        <f>ROUND(Y92*Source!I107,7)</f>
        <v>1.6559999999999998E-2</v>
      </c>
      <c r="CY92">
        <f>AB92</f>
        <v>578.28</v>
      </c>
      <c r="CZ92">
        <f>AF92</f>
        <v>477.92</v>
      </c>
      <c r="DA92">
        <f>AJ92</f>
        <v>1.21</v>
      </c>
      <c r="DB92">
        <f>ROUND((ROUND(AT92*CZ92,2)*ROUND(0.3,7)),6)</f>
        <v>32.975999999999999</v>
      </c>
      <c r="DC92">
        <f>ROUND((ROUND(AT92*AG92,2)*ROUND(0.3,7)),6)</f>
        <v>33.848999999999997</v>
      </c>
      <c r="DD92" t="s">
        <v>3</v>
      </c>
      <c r="DE92" t="s">
        <v>3</v>
      </c>
      <c r="DF92">
        <f>ROUND(ROUND(AE92,2)*CX92,2)</f>
        <v>0</v>
      </c>
      <c r="DG92">
        <f>ROUND(ROUND(AF92*AJ92,2)*CX92,2)</f>
        <v>9.58</v>
      </c>
      <c r="DH92">
        <f t="shared" si="28"/>
        <v>8.1199999999999992</v>
      </c>
      <c r="DI92">
        <f t="shared" si="29"/>
        <v>0</v>
      </c>
      <c r="DJ92">
        <f>DG92+DH92</f>
        <v>17.7</v>
      </c>
      <c r="DK92">
        <v>0</v>
      </c>
      <c r="DL92" t="s">
        <v>376</v>
      </c>
      <c r="DM92">
        <v>4</v>
      </c>
      <c r="DN92" t="s">
        <v>362</v>
      </c>
      <c r="DO92">
        <v>1</v>
      </c>
    </row>
    <row r="93" spans="1:119" x14ac:dyDescent="0.2">
      <c r="A93">
        <f>ROW(Source!A107)</f>
        <v>107</v>
      </c>
      <c r="B93">
        <v>65175792</v>
      </c>
      <c r="C93">
        <v>65176176</v>
      </c>
      <c r="D93">
        <v>56573153</v>
      </c>
      <c r="E93">
        <v>1</v>
      </c>
      <c r="F93">
        <v>1</v>
      </c>
      <c r="G93">
        <v>1</v>
      </c>
      <c r="H93">
        <v>2</v>
      </c>
      <c r="I93" t="s">
        <v>433</v>
      </c>
      <c r="J93" t="s">
        <v>434</v>
      </c>
      <c r="K93" t="s">
        <v>435</v>
      </c>
      <c r="L93">
        <v>1368</v>
      </c>
      <c r="N93">
        <v>1011</v>
      </c>
      <c r="O93" t="s">
        <v>368</v>
      </c>
      <c r="P93" t="s">
        <v>368</v>
      </c>
      <c r="Q93">
        <v>1</v>
      </c>
      <c r="W93">
        <v>0</v>
      </c>
      <c r="X93">
        <v>1280601743</v>
      </c>
      <c r="Y93">
        <f>(AT93*ROUND(0.3,7))</f>
        <v>0.87</v>
      </c>
      <c r="AA93">
        <v>0</v>
      </c>
      <c r="AB93">
        <v>26.32</v>
      </c>
      <c r="AC93">
        <v>0</v>
      </c>
      <c r="AD93">
        <v>0</v>
      </c>
      <c r="AE93">
        <v>0</v>
      </c>
      <c r="AF93">
        <v>26.32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0</v>
      </c>
      <c r="AP93">
        <v>1</v>
      </c>
      <c r="AQ93">
        <v>1</v>
      </c>
      <c r="AR93">
        <v>0</v>
      </c>
      <c r="AS93" t="s">
        <v>3</v>
      </c>
      <c r="AT93">
        <v>2.9</v>
      </c>
      <c r="AU93" t="s">
        <v>101</v>
      </c>
      <c r="AV93">
        <v>1</v>
      </c>
      <c r="AW93">
        <v>2</v>
      </c>
      <c r="AX93">
        <v>65176190</v>
      </c>
      <c r="AY93">
        <v>1</v>
      </c>
      <c r="AZ93">
        <v>0</v>
      </c>
      <c r="BA93">
        <v>94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76.328000000000003</v>
      </c>
      <c r="BL93">
        <v>0</v>
      </c>
      <c r="BM93">
        <v>0</v>
      </c>
      <c r="BN93">
        <v>0</v>
      </c>
      <c r="BO93">
        <v>0</v>
      </c>
      <c r="BP93">
        <v>1</v>
      </c>
      <c r="BQ93">
        <v>0</v>
      </c>
      <c r="BR93">
        <v>22.898399999999999</v>
      </c>
      <c r="BS93">
        <v>0</v>
      </c>
      <c r="BT93">
        <v>0</v>
      </c>
      <c r="BU93">
        <v>0</v>
      </c>
      <c r="BV93">
        <v>0</v>
      </c>
      <c r="BW93">
        <v>1</v>
      </c>
      <c r="CV93">
        <v>0</v>
      </c>
      <c r="CW93">
        <f>ROUND(Y93*Source!I107*DO93,7)</f>
        <v>0</v>
      </c>
      <c r="CX93">
        <f>ROUND(Y93*Source!I107,7)</f>
        <v>0.20880000000000001</v>
      </c>
      <c r="CY93">
        <f>AB93</f>
        <v>26.32</v>
      </c>
      <c r="CZ93">
        <f>AF93</f>
        <v>26.32</v>
      </c>
      <c r="DA93">
        <f>AJ93</f>
        <v>1</v>
      </c>
      <c r="DB93">
        <f>ROUND((ROUND(AT93*CZ93,2)*ROUND(0.3,7)),6)</f>
        <v>22.899000000000001</v>
      </c>
      <c r="DC93">
        <f>ROUND((ROUND(AT93*AG93,2)*ROUND(0.3,7)),6)</f>
        <v>0</v>
      </c>
      <c r="DD93" t="s">
        <v>3</v>
      </c>
      <c r="DE93" t="s">
        <v>3</v>
      </c>
      <c r="DF93">
        <f>ROUND(ROUND(AE93,2)*CX93,2)</f>
        <v>0</v>
      </c>
      <c r="DG93">
        <f t="shared" ref="DG93:DG100" si="35">ROUND(ROUND(AF93,2)*CX93,2)</f>
        <v>5.5</v>
      </c>
      <c r="DH93">
        <f t="shared" si="28"/>
        <v>0</v>
      </c>
      <c r="DI93">
        <f t="shared" si="29"/>
        <v>0</v>
      </c>
      <c r="DJ93">
        <f>DG93+DH93</f>
        <v>5.5</v>
      </c>
      <c r="DK93">
        <v>1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ROW(Source!A107)</f>
        <v>107</v>
      </c>
      <c r="B94">
        <v>65175792</v>
      </c>
      <c r="C94">
        <v>65176176</v>
      </c>
      <c r="D94">
        <v>56579266</v>
      </c>
      <c r="E94">
        <v>1</v>
      </c>
      <c r="F94">
        <v>1</v>
      </c>
      <c r="G94">
        <v>1</v>
      </c>
      <c r="H94">
        <v>3</v>
      </c>
      <c r="I94" t="s">
        <v>440</v>
      </c>
      <c r="J94" t="s">
        <v>441</v>
      </c>
      <c r="K94" t="s">
        <v>442</v>
      </c>
      <c r="L94">
        <v>1346</v>
      </c>
      <c r="N94">
        <v>1009</v>
      </c>
      <c r="O94" t="s">
        <v>380</v>
      </c>
      <c r="P94" t="s">
        <v>380</v>
      </c>
      <c r="Q94">
        <v>1</v>
      </c>
      <c r="W94">
        <v>0</v>
      </c>
      <c r="X94">
        <v>-1545686836</v>
      </c>
      <c r="Y94">
        <f>(AT94*ROUND(0,7))</f>
        <v>0</v>
      </c>
      <c r="AA94">
        <v>147.85</v>
      </c>
      <c r="AB94">
        <v>0</v>
      </c>
      <c r="AC94">
        <v>0</v>
      </c>
      <c r="AD94">
        <v>0</v>
      </c>
      <c r="AE94">
        <v>155.63</v>
      </c>
      <c r="AF94">
        <v>0</v>
      </c>
      <c r="AG94">
        <v>0</v>
      </c>
      <c r="AH94">
        <v>0</v>
      </c>
      <c r="AI94">
        <v>0.95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3</v>
      </c>
      <c r="AT94">
        <v>1.3</v>
      </c>
      <c r="AU94" t="s">
        <v>100</v>
      </c>
      <c r="AV94">
        <v>0</v>
      </c>
      <c r="AW94">
        <v>2</v>
      </c>
      <c r="AX94">
        <v>65176191</v>
      </c>
      <c r="AY94">
        <v>1</v>
      </c>
      <c r="AZ94">
        <v>0</v>
      </c>
      <c r="BA94">
        <v>95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202.31899999999999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ROUND(Y94*Source!I107,7)</f>
        <v>0</v>
      </c>
      <c r="CY94">
        <f>AA94</f>
        <v>147.85</v>
      </c>
      <c r="CZ94">
        <f>AE94</f>
        <v>155.63</v>
      </c>
      <c r="DA94">
        <f>AI94</f>
        <v>0.95</v>
      </c>
      <c r="DB94">
        <f>ROUND((ROUND(AT94*CZ94,2)*ROUND(0,7)),6)</f>
        <v>0</v>
      </c>
      <c r="DC94">
        <f>ROUND((ROUND(AT94*AG94,2)*ROUND(0,7)),6)</f>
        <v>0</v>
      </c>
      <c r="DD94" t="s">
        <v>3</v>
      </c>
      <c r="DE94" t="s">
        <v>3</v>
      </c>
      <c r="DF94">
        <f>ROUND(ROUND(AE94*AI94,2)*CX94,2)</f>
        <v>0</v>
      </c>
      <c r="DG94">
        <f t="shared" si="35"/>
        <v>0</v>
      </c>
      <c r="DH94">
        <f t="shared" si="28"/>
        <v>0</v>
      </c>
      <c r="DI94">
        <f t="shared" si="29"/>
        <v>0</v>
      </c>
      <c r="DJ94">
        <f>DF94</f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ROW(Source!A107)</f>
        <v>107</v>
      </c>
      <c r="B95">
        <v>65175792</v>
      </c>
      <c r="C95">
        <v>65176176</v>
      </c>
      <c r="D95">
        <v>56592692</v>
      </c>
      <c r="E95">
        <v>1</v>
      </c>
      <c r="F95">
        <v>1</v>
      </c>
      <c r="G95">
        <v>1</v>
      </c>
      <c r="H95">
        <v>3</v>
      </c>
      <c r="I95" t="s">
        <v>474</v>
      </c>
      <c r="J95" t="s">
        <v>475</v>
      </c>
      <c r="K95" t="s">
        <v>476</v>
      </c>
      <c r="L95">
        <v>1348</v>
      </c>
      <c r="N95">
        <v>1009</v>
      </c>
      <c r="O95" t="s">
        <v>163</v>
      </c>
      <c r="P95" t="s">
        <v>163</v>
      </c>
      <c r="Q95">
        <v>1000</v>
      </c>
      <c r="W95">
        <v>0</v>
      </c>
      <c r="X95">
        <v>-994423950</v>
      </c>
      <c r="Y95">
        <f>(AT95*ROUND(0,7))</f>
        <v>0</v>
      </c>
      <c r="AA95">
        <v>61173.09</v>
      </c>
      <c r="AB95">
        <v>0</v>
      </c>
      <c r="AC95">
        <v>0</v>
      </c>
      <c r="AD95">
        <v>0</v>
      </c>
      <c r="AE95">
        <v>71131.5</v>
      </c>
      <c r="AF95">
        <v>0</v>
      </c>
      <c r="AG95">
        <v>0</v>
      </c>
      <c r="AH95">
        <v>0</v>
      </c>
      <c r="AI95">
        <v>0.86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3</v>
      </c>
      <c r="AT95">
        <v>4.0000000000000001E-3</v>
      </c>
      <c r="AU95" t="s">
        <v>100</v>
      </c>
      <c r="AV95">
        <v>0</v>
      </c>
      <c r="AW95">
        <v>2</v>
      </c>
      <c r="AX95">
        <v>65176192</v>
      </c>
      <c r="AY95">
        <v>1</v>
      </c>
      <c r="AZ95">
        <v>0</v>
      </c>
      <c r="BA95">
        <v>96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284.52600000000001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ROUND(Y95*Source!I107,7)</f>
        <v>0</v>
      </c>
      <c r="CY95">
        <f>AA95</f>
        <v>61173.09</v>
      </c>
      <c r="CZ95">
        <f>AE95</f>
        <v>71131.5</v>
      </c>
      <c r="DA95">
        <f>AI95</f>
        <v>0.86</v>
      </c>
      <c r="DB95">
        <f>ROUND((ROUND(AT95*CZ95,2)*ROUND(0,7)),6)</f>
        <v>0</v>
      </c>
      <c r="DC95">
        <f>ROUND((ROUND(AT95*AG95,2)*ROUND(0,7)),6)</f>
        <v>0</v>
      </c>
      <c r="DD95" t="s">
        <v>3</v>
      </c>
      <c r="DE95" t="s">
        <v>3</v>
      </c>
      <c r="DF95">
        <f>ROUND(ROUND(AE95*AI95,2)*CX95,2)</f>
        <v>0</v>
      </c>
      <c r="DG95">
        <f t="shared" si="35"/>
        <v>0</v>
      </c>
      <c r="DH95">
        <f t="shared" si="28"/>
        <v>0</v>
      </c>
      <c r="DI95">
        <f t="shared" si="29"/>
        <v>0</v>
      </c>
      <c r="DJ95">
        <f>DF95</f>
        <v>0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ROW(Source!A107)</f>
        <v>107</v>
      </c>
      <c r="B96">
        <v>65175792</v>
      </c>
      <c r="C96">
        <v>65176176</v>
      </c>
      <c r="D96">
        <v>56609983</v>
      </c>
      <c r="E96">
        <v>1</v>
      </c>
      <c r="F96">
        <v>1</v>
      </c>
      <c r="G96">
        <v>1</v>
      </c>
      <c r="H96">
        <v>3</v>
      </c>
      <c r="I96" t="s">
        <v>471</v>
      </c>
      <c r="J96" t="s">
        <v>472</v>
      </c>
      <c r="K96" t="s">
        <v>473</v>
      </c>
      <c r="L96">
        <v>1346</v>
      </c>
      <c r="N96">
        <v>1009</v>
      </c>
      <c r="O96" t="s">
        <v>380</v>
      </c>
      <c r="P96" t="s">
        <v>380</v>
      </c>
      <c r="Q96">
        <v>1</v>
      </c>
      <c r="W96">
        <v>0</v>
      </c>
      <c r="X96">
        <v>4985900</v>
      </c>
      <c r="Y96">
        <f>(AT96*ROUND(0,7))</f>
        <v>0</v>
      </c>
      <c r="AA96">
        <v>1121.22</v>
      </c>
      <c r="AB96">
        <v>0</v>
      </c>
      <c r="AC96">
        <v>0</v>
      </c>
      <c r="AD96">
        <v>0</v>
      </c>
      <c r="AE96">
        <v>911.56</v>
      </c>
      <c r="AF96">
        <v>0</v>
      </c>
      <c r="AG96">
        <v>0</v>
      </c>
      <c r="AH96">
        <v>0</v>
      </c>
      <c r="AI96">
        <v>1.23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3</v>
      </c>
      <c r="AT96">
        <v>2.2999999999999998</v>
      </c>
      <c r="AU96" t="s">
        <v>100</v>
      </c>
      <c r="AV96">
        <v>0</v>
      </c>
      <c r="AW96">
        <v>2</v>
      </c>
      <c r="AX96">
        <v>65176193</v>
      </c>
      <c r="AY96">
        <v>1</v>
      </c>
      <c r="AZ96">
        <v>0</v>
      </c>
      <c r="BA96">
        <v>97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2096.5879999999997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1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ROUND(Y96*Source!I107,7)</f>
        <v>0</v>
      </c>
      <c r="CY96">
        <f>AA96</f>
        <v>1121.22</v>
      </c>
      <c r="CZ96">
        <f>AE96</f>
        <v>911.56</v>
      </c>
      <c r="DA96">
        <f>AI96</f>
        <v>1.23</v>
      </c>
      <c r="DB96">
        <f>ROUND((ROUND(AT96*CZ96,2)*ROUND(0,7)),6)</f>
        <v>0</v>
      </c>
      <c r="DC96">
        <f>ROUND((ROUND(AT96*AG96,2)*ROUND(0,7)),6)</f>
        <v>0</v>
      </c>
      <c r="DD96" t="s">
        <v>3</v>
      </c>
      <c r="DE96" t="s">
        <v>3</v>
      </c>
      <c r="DF96">
        <f>ROUND(ROUND(AE96*AI96,2)*CX96,2)</f>
        <v>0</v>
      </c>
      <c r="DG96">
        <f t="shared" si="35"/>
        <v>0</v>
      </c>
      <c r="DH96">
        <f t="shared" si="28"/>
        <v>0</v>
      </c>
      <c r="DI96">
        <f t="shared" si="29"/>
        <v>0</v>
      </c>
      <c r="DJ96">
        <f>DF96</f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ROW(Source!A107)</f>
        <v>107</v>
      </c>
      <c r="B97">
        <v>65175792</v>
      </c>
      <c r="C97">
        <v>65176176</v>
      </c>
      <c r="D97">
        <v>56223463</v>
      </c>
      <c r="E97">
        <v>108</v>
      </c>
      <c r="F97">
        <v>1</v>
      </c>
      <c r="G97">
        <v>1</v>
      </c>
      <c r="H97">
        <v>3</v>
      </c>
      <c r="I97" t="s">
        <v>412</v>
      </c>
      <c r="J97" t="s">
        <v>3</v>
      </c>
      <c r="K97" t="s">
        <v>413</v>
      </c>
      <c r="L97">
        <v>3277935</v>
      </c>
      <c r="N97">
        <v>1013</v>
      </c>
      <c r="O97" t="s">
        <v>414</v>
      </c>
      <c r="P97" t="s">
        <v>414</v>
      </c>
      <c r="Q97">
        <v>1</v>
      </c>
      <c r="W97">
        <v>0</v>
      </c>
      <c r="X97">
        <v>274903907</v>
      </c>
      <c r="Y97">
        <f t="shared" ref="Y97:Y128" si="36">AT97</f>
        <v>2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0</v>
      </c>
      <c r="AP97">
        <v>0</v>
      </c>
      <c r="AQ97">
        <v>1</v>
      </c>
      <c r="AR97">
        <v>0</v>
      </c>
      <c r="AS97" t="s">
        <v>3</v>
      </c>
      <c r="AT97">
        <v>2</v>
      </c>
      <c r="AU97" t="s">
        <v>3</v>
      </c>
      <c r="AV97">
        <v>0</v>
      </c>
      <c r="AW97">
        <v>2</v>
      </c>
      <c r="AX97">
        <v>65176194</v>
      </c>
      <c r="AY97">
        <v>1</v>
      </c>
      <c r="AZ97">
        <v>2048</v>
      </c>
      <c r="BA97">
        <v>98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ROUND(Y97*Source!I107,7)</f>
        <v>0.48</v>
      </c>
      <c r="CY97">
        <f>AA97</f>
        <v>0</v>
      </c>
      <c r="CZ97">
        <f>AE97</f>
        <v>0</v>
      </c>
      <c r="DA97">
        <f>AI97</f>
        <v>1</v>
      </c>
      <c r="DB97">
        <f t="shared" ref="DB97:DB128" si="37">ROUND(ROUND(AT97*CZ97,2),6)</f>
        <v>0</v>
      </c>
      <c r="DC97">
        <f t="shared" ref="DC97:DC128" si="38">ROUND(ROUND(AT97*AG97,2),6)</f>
        <v>0</v>
      </c>
      <c r="DD97" t="s">
        <v>3</v>
      </c>
      <c r="DE97" t="s">
        <v>3</v>
      </c>
      <c r="DF97">
        <f>ROUND(ROUND(AE97,2)*CX97,2)</f>
        <v>0</v>
      </c>
      <c r="DG97">
        <f t="shared" si="35"/>
        <v>0</v>
      </c>
      <c r="DH97">
        <f t="shared" si="28"/>
        <v>0</v>
      </c>
      <c r="DI97">
        <f t="shared" si="29"/>
        <v>0</v>
      </c>
      <c r="DJ97">
        <f>DF97</f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ROW(Source!A143)</f>
        <v>143</v>
      </c>
      <c r="B98">
        <v>65175792</v>
      </c>
      <c r="C98">
        <v>65176252</v>
      </c>
      <c r="D98">
        <v>37071037</v>
      </c>
      <c r="E98">
        <v>108</v>
      </c>
      <c r="F98">
        <v>1</v>
      </c>
      <c r="G98">
        <v>1</v>
      </c>
      <c r="H98">
        <v>1</v>
      </c>
      <c r="I98" t="s">
        <v>400</v>
      </c>
      <c r="J98" t="s">
        <v>3</v>
      </c>
      <c r="K98" t="s">
        <v>401</v>
      </c>
      <c r="L98">
        <v>1191</v>
      </c>
      <c r="N98">
        <v>1013</v>
      </c>
      <c r="O98" t="s">
        <v>362</v>
      </c>
      <c r="P98" t="s">
        <v>362</v>
      </c>
      <c r="Q98">
        <v>1</v>
      </c>
      <c r="W98">
        <v>0</v>
      </c>
      <c r="X98">
        <v>-1111239348</v>
      </c>
      <c r="Y98">
        <f t="shared" si="36"/>
        <v>19.7</v>
      </c>
      <c r="AA98">
        <v>0</v>
      </c>
      <c r="AB98">
        <v>0</v>
      </c>
      <c r="AC98">
        <v>0</v>
      </c>
      <c r="AD98">
        <v>490.55</v>
      </c>
      <c r="AE98">
        <v>0</v>
      </c>
      <c r="AF98">
        <v>0</v>
      </c>
      <c r="AG98">
        <v>0</v>
      </c>
      <c r="AH98">
        <v>490.55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3</v>
      </c>
      <c r="AT98">
        <v>19.7</v>
      </c>
      <c r="AU98" t="s">
        <v>3</v>
      </c>
      <c r="AV98">
        <v>1</v>
      </c>
      <c r="AW98">
        <v>2</v>
      </c>
      <c r="AX98">
        <v>65176259</v>
      </c>
      <c r="AY98">
        <v>1</v>
      </c>
      <c r="AZ98">
        <v>0</v>
      </c>
      <c r="BA98">
        <v>99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9663.8349999999991</v>
      </c>
      <c r="BN98">
        <v>19.7</v>
      </c>
      <c r="BO98">
        <v>0</v>
      </c>
      <c r="BP98">
        <v>1</v>
      </c>
      <c r="BQ98">
        <v>0</v>
      </c>
      <c r="BR98">
        <v>0</v>
      </c>
      <c r="BS98">
        <v>0</v>
      </c>
      <c r="BT98">
        <v>9663.8349999999991</v>
      </c>
      <c r="BU98">
        <v>19.7</v>
      </c>
      <c r="BV98">
        <v>0</v>
      </c>
      <c r="BW98">
        <v>1</v>
      </c>
      <c r="CU98">
        <f>ROUND(AT98*Source!I143*AH98*AL98,2)</f>
        <v>19327.669999999998</v>
      </c>
      <c r="CV98">
        <f>ROUND(Y98*Source!I143,7)</f>
        <v>39.4</v>
      </c>
      <c r="CW98">
        <v>0</v>
      </c>
      <c r="CX98">
        <f>ROUND(Y98*Source!I143,7)</f>
        <v>39.4</v>
      </c>
      <c r="CY98">
        <f>AD98</f>
        <v>490.55</v>
      </c>
      <c r="CZ98">
        <f>AH98</f>
        <v>490.55</v>
      </c>
      <c r="DA98">
        <f>AL98</f>
        <v>1</v>
      </c>
      <c r="DB98">
        <f t="shared" si="37"/>
        <v>9663.84</v>
      </c>
      <c r="DC98">
        <f t="shared" si="38"/>
        <v>0</v>
      </c>
      <c r="DD98" t="s">
        <v>3</v>
      </c>
      <c r="DE98" t="s">
        <v>3</v>
      </c>
      <c r="DF98">
        <f>ROUND(ROUND(AE98,2)*CX98,2)</f>
        <v>0</v>
      </c>
      <c r="DG98">
        <f t="shared" si="35"/>
        <v>0</v>
      </c>
      <c r="DH98">
        <f t="shared" si="28"/>
        <v>0</v>
      </c>
      <c r="DI98">
        <f t="shared" si="29"/>
        <v>19327.669999999998</v>
      </c>
      <c r="DJ98">
        <f>DI98</f>
        <v>19327.669999999998</v>
      </c>
      <c r="DK98">
        <v>1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ROW(Source!A143)</f>
        <v>143</v>
      </c>
      <c r="B99">
        <v>65175792</v>
      </c>
      <c r="C99">
        <v>65176252</v>
      </c>
      <c r="D99">
        <v>37064876</v>
      </c>
      <c r="E99">
        <v>108</v>
      </c>
      <c r="F99">
        <v>1</v>
      </c>
      <c r="G99">
        <v>1</v>
      </c>
      <c r="H99">
        <v>1</v>
      </c>
      <c r="I99" t="s">
        <v>363</v>
      </c>
      <c r="J99" t="s">
        <v>3</v>
      </c>
      <c r="K99" t="s">
        <v>364</v>
      </c>
      <c r="L99">
        <v>1191</v>
      </c>
      <c r="N99">
        <v>1013</v>
      </c>
      <c r="O99" t="s">
        <v>362</v>
      </c>
      <c r="P99" t="s">
        <v>362</v>
      </c>
      <c r="Q99">
        <v>1</v>
      </c>
      <c r="W99">
        <v>0</v>
      </c>
      <c r="X99">
        <v>-1417349443</v>
      </c>
      <c r="Y99">
        <f t="shared" si="36"/>
        <v>1.88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3</v>
      </c>
      <c r="AT99">
        <v>1.88</v>
      </c>
      <c r="AU99" t="s">
        <v>3</v>
      </c>
      <c r="AV99">
        <v>2</v>
      </c>
      <c r="AW99">
        <v>2</v>
      </c>
      <c r="AX99">
        <v>65176260</v>
      </c>
      <c r="AY99">
        <v>1</v>
      </c>
      <c r="AZ99">
        <v>0</v>
      </c>
      <c r="BA99">
        <v>100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ROUND(Y99*Source!I143,7)</f>
        <v>3.76</v>
      </c>
      <c r="CY99">
        <f>AD99</f>
        <v>0</v>
      </c>
      <c r="CZ99">
        <f>AH99</f>
        <v>0</v>
      </c>
      <c r="DA99">
        <f>AL99</f>
        <v>1</v>
      </c>
      <c r="DB99">
        <f t="shared" si="37"/>
        <v>0</v>
      </c>
      <c r="DC99">
        <f t="shared" si="38"/>
        <v>0</v>
      </c>
      <c r="DD99" t="s">
        <v>3</v>
      </c>
      <c r="DE99" t="s">
        <v>3</v>
      </c>
      <c r="DF99">
        <f>ROUND(ROUND(AE99,2)*CX99,2)</f>
        <v>0</v>
      </c>
      <c r="DG99">
        <f t="shared" si="35"/>
        <v>0</v>
      </c>
      <c r="DH99">
        <f t="shared" si="28"/>
        <v>0</v>
      </c>
      <c r="DI99">
        <f t="shared" si="29"/>
        <v>0</v>
      </c>
      <c r="DJ99">
        <f>DI99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ROW(Source!A143)</f>
        <v>143</v>
      </c>
      <c r="B100">
        <v>65175792</v>
      </c>
      <c r="C100">
        <v>65176252</v>
      </c>
      <c r="D100">
        <v>56571417</v>
      </c>
      <c r="E100">
        <v>1</v>
      </c>
      <c r="F100">
        <v>1</v>
      </c>
      <c r="G100">
        <v>1</v>
      </c>
      <c r="H100">
        <v>2</v>
      </c>
      <c r="I100" t="s">
        <v>402</v>
      </c>
      <c r="J100" t="s">
        <v>403</v>
      </c>
      <c r="K100" t="s">
        <v>404</v>
      </c>
      <c r="L100">
        <v>1368</v>
      </c>
      <c r="N100">
        <v>1011</v>
      </c>
      <c r="O100" t="s">
        <v>368</v>
      </c>
      <c r="P100" t="s">
        <v>368</v>
      </c>
      <c r="Q100">
        <v>1</v>
      </c>
      <c r="W100">
        <v>0</v>
      </c>
      <c r="X100">
        <v>-848025172</v>
      </c>
      <c r="Y100">
        <f t="shared" si="36"/>
        <v>0.9</v>
      </c>
      <c r="AA100">
        <v>0</v>
      </c>
      <c r="AB100">
        <v>1551.19</v>
      </c>
      <c r="AC100">
        <v>658.94</v>
      </c>
      <c r="AD100">
        <v>0</v>
      </c>
      <c r="AE100">
        <v>0</v>
      </c>
      <c r="AF100">
        <v>1551.19</v>
      </c>
      <c r="AG100">
        <v>658.94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0</v>
      </c>
      <c r="AP100">
        <v>1</v>
      </c>
      <c r="AQ100">
        <v>1</v>
      </c>
      <c r="AR100">
        <v>0</v>
      </c>
      <c r="AS100" t="s">
        <v>3</v>
      </c>
      <c r="AT100">
        <v>0.9</v>
      </c>
      <c r="AU100" t="s">
        <v>3</v>
      </c>
      <c r="AV100">
        <v>1</v>
      </c>
      <c r="AW100">
        <v>2</v>
      </c>
      <c r="AX100">
        <v>65176261</v>
      </c>
      <c r="AY100">
        <v>1</v>
      </c>
      <c r="AZ100">
        <v>0</v>
      </c>
      <c r="BA100">
        <v>101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1396.0710000000001</v>
      </c>
      <c r="BL100">
        <v>593.04600000000005</v>
      </c>
      <c r="BM100">
        <v>0</v>
      </c>
      <c r="BN100">
        <v>0</v>
      </c>
      <c r="BO100">
        <v>0.9</v>
      </c>
      <c r="BP100">
        <v>1</v>
      </c>
      <c r="BQ100">
        <v>0</v>
      </c>
      <c r="BR100">
        <v>1396.0710000000001</v>
      </c>
      <c r="BS100">
        <v>593.04600000000005</v>
      </c>
      <c r="BT100">
        <v>0</v>
      </c>
      <c r="BU100">
        <v>0</v>
      </c>
      <c r="BV100">
        <v>0.9</v>
      </c>
      <c r="BW100">
        <v>1</v>
      </c>
      <c r="CV100">
        <v>0</v>
      </c>
      <c r="CW100">
        <f>ROUND(Y100*Source!I143*DO100,7)</f>
        <v>1.8</v>
      </c>
      <c r="CX100">
        <f>ROUND(Y100*Source!I143,7)</f>
        <v>1.8</v>
      </c>
      <c r="CY100">
        <f>AB100</f>
        <v>1551.19</v>
      </c>
      <c r="CZ100">
        <f>AF100</f>
        <v>1551.19</v>
      </c>
      <c r="DA100">
        <f>AJ100</f>
        <v>1</v>
      </c>
      <c r="DB100">
        <f t="shared" si="37"/>
        <v>1396.07</v>
      </c>
      <c r="DC100">
        <f t="shared" si="38"/>
        <v>593.04999999999995</v>
      </c>
      <c r="DD100" t="s">
        <v>3</v>
      </c>
      <c r="DE100" t="s">
        <v>3</v>
      </c>
      <c r="DF100">
        <f>ROUND(ROUND(AE100,2)*CX100,2)</f>
        <v>0</v>
      </c>
      <c r="DG100">
        <f t="shared" si="35"/>
        <v>2792.14</v>
      </c>
      <c r="DH100">
        <f t="shared" si="28"/>
        <v>1186.0899999999999</v>
      </c>
      <c r="DI100">
        <f t="shared" si="29"/>
        <v>0</v>
      </c>
      <c r="DJ100">
        <f>DG100+DH100</f>
        <v>3978.2299999999996</v>
      </c>
      <c r="DK100">
        <v>1</v>
      </c>
      <c r="DL100" t="s">
        <v>405</v>
      </c>
      <c r="DM100">
        <v>6</v>
      </c>
      <c r="DN100" t="s">
        <v>362</v>
      </c>
      <c r="DO100">
        <v>1</v>
      </c>
    </row>
    <row r="101" spans="1:119" x14ac:dyDescent="0.2">
      <c r="A101">
        <f>ROW(Source!A143)</f>
        <v>143</v>
      </c>
      <c r="B101">
        <v>65175792</v>
      </c>
      <c r="C101">
        <v>65176252</v>
      </c>
      <c r="D101">
        <v>56572833</v>
      </c>
      <c r="E101">
        <v>1</v>
      </c>
      <c r="F101">
        <v>1</v>
      </c>
      <c r="G101">
        <v>1</v>
      </c>
      <c r="H101">
        <v>2</v>
      </c>
      <c r="I101" t="s">
        <v>373</v>
      </c>
      <c r="J101" t="s">
        <v>374</v>
      </c>
      <c r="K101" t="s">
        <v>375</v>
      </c>
      <c r="L101">
        <v>1368</v>
      </c>
      <c r="N101">
        <v>1011</v>
      </c>
      <c r="O101" t="s">
        <v>368</v>
      </c>
      <c r="P101" t="s">
        <v>368</v>
      </c>
      <c r="Q101">
        <v>1</v>
      </c>
      <c r="W101">
        <v>0</v>
      </c>
      <c r="X101">
        <v>1230426758</v>
      </c>
      <c r="Y101">
        <f t="shared" si="36"/>
        <v>0.98</v>
      </c>
      <c r="AA101">
        <v>0</v>
      </c>
      <c r="AB101">
        <v>578.28</v>
      </c>
      <c r="AC101">
        <v>490.55</v>
      </c>
      <c r="AD101">
        <v>0</v>
      </c>
      <c r="AE101">
        <v>0</v>
      </c>
      <c r="AF101">
        <v>477.92</v>
      </c>
      <c r="AG101">
        <v>490.55</v>
      </c>
      <c r="AH101">
        <v>0</v>
      </c>
      <c r="AI101">
        <v>1</v>
      </c>
      <c r="AJ101">
        <v>1.21</v>
      </c>
      <c r="AK101">
        <v>1</v>
      </c>
      <c r="AL101">
        <v>1</v>
      </c>
      <c r="AM101">
        <v>2</v>
      </c>
      <c r="AN101">
        <v>0</v>
      </c>
      <c r="AO101">
        <v>0</v>
      </c>
      <c r="AP101">
        <v>1</v>
      </c>
      <c r="AQ101">
        <v>1</v>
      </c>
      <c r="AR101">
        <v>0</v>
      </c>
      <c r="AS101" t="s">
        <v>3</v>
      </c>
      <c r="AT101">
        <v>0.98</v>
      </c>
      <c r="AU101" t="s">
        <v>3</v>
      </c>
      <c r="AV101">
        <v>1</v>
      </c>
      <c r="AW101">
        <v>2</v>
      </c>
      <c r="AX101">
        <v>65176262</v>
      </c>
      <c r="AY101">
        <v>1</v>
      </c>
      <c r="AZ101">
        <v>0</v>
      </c>
      <c r="BA101">
        <v>102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468.36160000000001</v>
      </c>
      <c r="BL101">
        <v>480.73899999999998</v>
      </c>
      <c r="BM101">
        <v>0</v>
      </c>
      <c r="BN101">
        <v>0</v>
      </c>
      <c r="BO101">
        <v>0.98</v>
      </c>
      <c r="BP101">
        <v>1</v>
      </c>
      <c r="BQ101">
        <v>0</v>
      </c>
      <c r="BR101">
        <v>468.36160000000001</v>
      </c>
      <c r="BS101">
        <v>480.73899999999998</v>
      </c>
      <c r="BT101">
        <v>0</v>
      </c>
      <c r="BU101">
        <v>0</v>
      </c>
      <c r="BV101">
        <v>0.98</v>
      </c>
      <c r="BW101">
        <v>1</v>
      </c>
      <c r="CV101">
        <v>0</v>
      </c>
      <c r="CW101">
        <f>ROUND(Y101*Source!I143*DO101,7)</f>
        <v>1.96</v>
      </c>
      <c r="CX101">
        <f>ROUND(Y101*Source!I143,7)</f>
        <v>1.96</v>
      </c>
      <c r="CY101">
        <f>AB101</f>
        <v>578.28</v>
      </c>
      <c r="CZ101">
        <f>AF101</f>
        <v>477.92</v>
      </c>
      <c r="DA101">
        <f>AJ101</f>
        <v>1.21</v>
      </c>
      <c r="DB101">
        <f t="shared" si="37"/>
        <v>468.36</v>
      </c>
      <c r="DC101">
        <f t="shared" si="38"/>
        <v>480.74</v>
      </c>
      <c r="DD101" t="s">
        <v>3</v>
      </c>
      <c r="DE101" t="s">
        <v>3</v>
      </c>
      <c r="DF101">
        <f>ROUND(ROUND(AE101,2)*CX101,2)</f>
        <v>0</v>
      </c>
      <c r="DG101">
        <f>ROUND(ROUND(AF101*AJ101,2)*CX101,2)</f>
        <v>1133.43</v>
      </c>
      <c r="DH101">
        <f t="shared" si="28"/>
        <v>961.48</v>
      </c>
      <c r="DI101">
        <f t="shared" si="29"/>
        <v>0</v>
      </c>
      <c r="DJ101">
        <f>DG101+DH101</f>
        <v>2094.91</v>
      </c>
      <c r="DK101">
        <v>0</v>
      </c>
      <c r="DL101" t="s">
        <v>376</v>
      </c>
      <c r="DM101">
        <v>4</v>
      </c>
      <c r="DN101" t="s">
        <v>362</v>
      </c>
      <c r="DO101">
        <v>1</v>
      </c>
    </row>
    <row r="102" spans="1:119" x14ac:dyDescent="0.2">
      <c r="A102">
        <f>ROW(Source!A143)</f>
        <v>143</v>
      </c>
      <c r="B102">
        <v>65175792</v>
      </c>
      <c r="C102">
        <v>65176252</v>
      </c>
      <c r="D102">
        <v>56580636</v>
      </c>
      <c r="E102">
        <v>1</v>
      </c>
      <c r="F102">
        <v>1</v>
      </c>
      <c r="G102">
        <v>1</v>
      </c>
      <c r="H102">
        <v>3</v>
      </c>
      <c r="I102" t="s">
        <v>406</v>
      </c>
      <c r="J102" t="s">
        <v>407</v>
      </c>
      <c r="K102" t="s">
        <v>408</v>
      </c>
      <c r="L102">
        <v>1346</v>
      </c>
      <c r="N102">
        <v>1009</v>
      </c>
      <c r="O102" t="s">
        <v>380</v>
      </c>
      <c r="P102" t="s">
        <v>380</v>
      </c>
      <c r="Q102">
        <v>1</v>
      </c>
      <c r="W102">
        <v>0</v>
      </c>
      <c r="X102">
        <v>673035619</v>
      </c>
      <c r="Y102">
        <f t="shared" si="36"/>
        <v>7</v>
      </c>
      <c r="AA102">
        <v>244.92</v>
      </c>
      <c r="AB102">
        <v>0</v>
      </c>
      <c r="AC102">
        <v>0</v>
      </c>
      <c r="AD102">
        <v>0</v>
      </c>
      <c r="AE102">
        <v>176.2</v>
      </c>
      <c r="AF102">
        <v>0</v>
      </c>
      <c r="AG102">
        <v>0</v>
      </c>
      <c r="AH102">
        <v>0</v>
      </c>
      <c r="AI102">
        <v>1.39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3</v>
      </c>
      <c r="AT102">
        <v>7</v>
      </c>
      <c r="AU102" t="s">
        <v>3</v>
      </c>
      <c r="AV102">
        <v>0</v>
      </c>
      <c r="AW102">
        <v>2</v>
      </c>
      <c r="AX102">
        <v>65176263</v>
      </c>
      <c r="AY102">
        <v>1</v>
      </c>
      <c r="AZ102">
        <v>0</v>
      </c>
      <c r="BA102">
        <v>103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1233.3999999999999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1233.3999999999999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ROUND(Y102*Source!I143,7)</f>
        <v>14</v>
      </c>
      <c r="CY102">
        <f>AA102</f>
        <v>244.92</v>
      </c>
      <c r="CZ102">
        <f>AE102</f>
        <v>176.2</v>
      </c>
      <c r="DA102">
        <f>AI102</f>
        <v>1.39</v>
      </c>
      <c r="DB102">
        <f t="shared" si="37"/>
        <v>1233.4000000000001</v>
      </c>
      <c r="DC102">
        <f t="shared" si="38"/>
        <v>0</v>
      </c>
      <c r="DD102" t="s">
        <v>3</v>
      </c>
      <c r="DE102" t="s">
        <v>3</v>
      </c>
      <c r="DF102">
        <f>ROUND(ROUND(AE102*AI102,2)*CX102,2)</f>
        <v>3428.88</v>
      </c>
      <c r="DG102">
        <f>ROUND(ROUND(AF102,2)*CX102,2)</f>
        <v>0</v>
      </c>
      <c r="DH102">
        <f t="shared" si="28"/>
        <v>0</v>
      </c>
      <c r="DI102">
        <f t="shared" si="29"/>
        <v>0</v>
      </c>
      <c r="DJ102">
        <f>DF102</f>
        <v>3428.88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ROW(Source!A143)</f>
        <v>143</v>
      </c>
      <c r="B103">
        <v>65175792</v>
      </c>
      <c r="C103">
        <v>65176252</v>
      </c>
      <c r="D103">
        <v>56654621</v>
      </c>
      <c r="E103">
        <v>1</v>
      </c>
      <c r="F103">
        <v>1</v>
      </c>
      <c r="G103">
        <v>1</v>
      </c>
      <c r="H103">
        <v>3</v>
      </c>
      <c r="I103" t="s">
        <v>409</v>
      </c>
      <c r="J103" t="s">
        <v>410</v>
      </c>
      <c r="K103" t="s">
        <v>411</v>
      </c>
      <c r="L103">
        <v>1371</v>
      </c>
      <c r="N103">
        <v>1013</v>
      </c>
      <c r="O103" t="s">
        <v>97</v>
      </c>
      <c r="P103" t="s">
        <v>97</v>
      </c>
      <c r="Q103">
        <v>1</v>
      </c>
      <c r="W103">
        <v>0</v>
      </c>
      <c r="X103">
        <v>1629219610</v>
      </c>
      <c r="Y103">
        <f t="shared" si="36"/>
        <v>10</v>
      </c>
      <c r="AA103">
        <v>684.34</v>
      </c>
      <c r="AB103">
        <v>0</v>
      </c>
      <c r="AC103">
        <v>0</v>
      </c>
      <c r="AD103">
        <v>0</v>
      </c>
      <c r="AE103">
        <v>705.5</v>
      </c>
      <c r="AF103">
        <v>0</v>
      </c>
      <c r="AG103">
        <v>0</v>
      </c>
      <c r="AH103">
        <v>0</v>
      </c>
      <c r="AI103">
        <v>0.97</v>
      </c>
      <c r="AJ103">
        <v>1</v>
      </c>
      <c r="AK103">
        <v>1</v>
      </c>
      <c r="AL103">
        <v>1</v>
      </c>
      <c r="AM103">
        <v>2</v>
      </c>
      <c r="AN103">
        <v>0</v>
      </c>
      <c r="AO103">
        <v>0</v>
      </c>
      <c r="AP103">
        <v>1</v>
      </c>
      <c r="AQ103">
        <v>1</v>
      </c>
      <c r="AR103">
        <v>0</v>
      </c>
      <c r="AS103" t="s">
        <v>3</v>
      </c>
      <c r="AT103">
        <v>10</v>
      </c>
      <c r="AU103" t="s">
        <v>3</v>
      </c>
      <c r="AV103">
        <v>0</v>
      </c>
      <c r="AW103">
        <v>2</v>
      </c>
      <c r="AX103">
        <v>65176264</v>
      </c>
      <c r="AY103">
        <v>1</v>
      </c>
      <c r="AZ103">
        <v>0</v>
      </c>
      <c r="BA103">
        <v>104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7055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1</v>
      </c>
      <c r="BQ103">
        <v>7055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1</v>
      </c>
      <c r="CV103">
        <v>0</v>
      </c>
      <c r="CW103">
        <v>0</v>
      </c>
      <c r="CX103">
        <f>ROUND(Y103*Source!I143,7)</f>
        <v>20</v>
      </c>
      <c r="CY103">
        <f>AA103</f>
        <v>684.34</v>
      </c>
      <c r="CZ103">
        <f>AE103</f>
        <v>705.5</v>
      </c>
      <c r="DA103">
        <f>AI103</f>
        <v>0.97</v>
      </c>
      <c r="DB103">
        <f t="shared" si="37"/>
        <v>7055</v>
      </c>
      <c r="DC103">
        <f t="shared" si="38"/>
        <v>0</v>
      </c>
      <c r="DD103" t="s">
        <v>3</v>
      </c>
      <c r="DE103" t="s">
        <v>3</v>
      </c>
      <c r="DF103">
        <f>ROUND(ROUND(AE103*AI103,2)*CX103,2)</f>
        <v>13686.8</v>
      </c>
      <c r="DG103">
        <f>ROUND(ROUND(AF103,2)*CX103,2)</f>
        <v>0</v>
      </c>
      <c r="DH103">
        <f t="shared" si="28"/>
        <v>0</v>
      </c>
      <c r="DI103">
        <f t="shared" si="29"/>
        <v>0</v>
      </c>
      <c r="DJ103">
        <f>DF103</f>
        <v>13686.8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ROW(Source!A144)</f>
        <v>144</v>
      </c>
      <c r="B104">
        <v>65175792</v>
      </c>
      <c r="C104">
        <v>65176266</v>
      </c>
      <c r="D104">
        <v>37071037</v>
      </c>
      <c r="E104">
        <v>109</v>
      </c>
      <c r="F104">
        <v>1</v>
      </c>
      <c r="G104">
        <v>1</v>
      </c>
      <c r="H104">
        <v>1</v>
      </c>
      <c r="I104" t="s">
        <v>400</v>
      </c>
      <c r="J104" t="s">
        <v>3</v>
      </c>
      <c r="K104" t="s">
        <v>401</v>
      </c>
      <c r="L104">
        <v>1191</v>
      </c>
      <c r="N104">
        <v>1013</v>
      </c>
      <c r="O104" t="s">
        <v>362</v>
      </c>
      <c r="P104" t="s">
        <v>362</v>
      </c>
      <c r="Q104">
        <v>1</v>
      </c>
      <c r="W104">
        <v>0</v>
      </c>
      <c r="X104">
        <v>-1111239348</v>
      </c>
      <c r="Y104">
        <f t="shared" si="36"/>
        <v>22.7</v>
      </c>
      <c r="AA104">
        <v>0</v>
      </c>
      <c r="AB104">
        <v>0</v>
      </c>
      <c r="AC104">
        <v>0</v>
      </c>
      <c r="AD104">
        <v>490.55</v>
      </c>
      <c r="AE104">
        <v>0</v>
      </c>
      <c r="AF104">
        <v>0</v>
      </c>
      <c r="AG104">
        <v>0</v>
      </c>
      <c r="AH104">
        <v>490.55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3</v>
      </c>
      <c r="AT104">
        <v>22.7</v>
      </c>
      <c r="AU104" t="s">
        <v>3</v>
      </c>
      <c r="AV104">
        <v>1</v>
      </c>
      <c r="AW104">
        <v>2</v>
      </c>
      <c r="AX104">
        <v>65176275</v>
      </c>
      <c r="AY104">
        <v>1</v>
      </c>
      <c r="AZ104">
        <v>0</v>
      </c>
      <c r="BA104">
        <v>106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11135.485000000001</v>
      </c>
      <c r="BN104">
        <v>22.7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11135.485000000001</v>
      </c>
      <c r="BU104">
        <v>22.7</v>
      </c>
      <c r="BV104">
        <v>0</v>
      </c>
      <c r="BW104">
        <v>1</v>
      </c>
      <c r="CU104">
        <f>ROUND(AT104*Source!I144*AH104*AL104,2)</f>
        <v>66812.91</v>
      </c>
      <c r="CV104">
        <f>ROUND(Y104*Source!I144,7)</f>
        <v>136.19999999999999</v>
      </c>
      <c r="CW104">
        <v>0</v>
      </c>
      <c r="CX104">
        <f>ROUND(Y104*Source!I144,7)</f>
        <v>136.19999999999999</v>
      </c>
      <c r="CY104">
        <f>AD104</f>
        <v>490.55</v>
      </c>
      <c r="CZ104">
        <f>AH104</f>
        <v>490.55</v>
      </c>
      <c r="DA104">
        <f>AL104</f>
        <v>1</v>
      </c>
      <c r="DB104">
        <f t="shared" si="37"/>
        <v>11135.49</v>
      </c>
      <c r="DC104">
        <f t="shared" si="38"/>
        <v>0</v>
      </c>
      <c r="DD104" t="s">
        <v>3</v>
      </c>
      <c r="DE104" t="s">
        <v>3</v>
      </c>
      <c r="DF104">
        <f>ROUND(ROUND(AE104,2)*CX104,2)</f>
        <v>0</v>
      </c>
      <c r="DG104">
        <f>ROUND(ROUND(AF104,2)*CX104,2)</f>
        <v>0</v>
      </c>
      <c r="DH104">
        <f t="shared" si="28"/>
        <v>0</v>
      </c>
      <c r="DI104">
        <f t="shared" si="29"/>
        <v>66812.91</v>
      </c>
      <c r="DJ104">
        <f>DI104</f>
        <v>66812.91</v>
      </c>
      <c r="DK104">
        <v>1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ROW(Source!A144)</f>
        <v>144</v>
      </c>
      <c r="B105">
        <v>65175792</v>
      </c>
      <c r="C105">
        <v>65176266</v>
      </c>
      <c r="D105">
        <v>37064876</v>
      </c>
      <c r="E105">
        <v>109</v>
      </c>
      <c r="F105">
        <v>1</v>
      </c>
      <c r="G105">
        <v>1</v>
      </c>
      <c r="H105">
        <v>1</v>
      </c>
      <c r="I105" t="s">
        <v>363</v>
      </c>
      <c r="J105" t="s">
        <v>3</v>
      </c>
      <c r="K105" t="s">
        <v>364</v>
      </c>
      <c r="L105">
        <v>1191</v>
      </c>
      <c r="N105">
        <v>1013</v>
      </c>
      <c r="O105" t="s">
        <v>362</v>
      </c>
      <c r="P105" t="s">
        <v>362</v>
      </c>
      <c r="Q105">
        <v>1</v>
      </c>
      <c r="W105">
        <v>0</v>
      </c>
      <c r="X105">
        <v>-1417349443</v>
      </c>
      <c r="Y105">
        <f t="shared" si="36"/>
        <v>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3</v>
      </c>
      <c r="AT105">
        <v>2</v>
      </c>
      <c r="AU105" t="s">
        <v>3</v>
      </c>
      <c r="AV105">
        <v>2</v>
      </c>
      <c r="AW105">
        <v>2</v>
      </c>
      <c r="AX105">
        <v>65176276</v>
      </c>
      <c r="AY105">
        <v>1</v>
      </c>
      <c r="AZ105">
        <v>0</v>
      </c>
      <c r="BA105">
        <v>107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ROUND(Y105*Source!I144,7)</f>
        <v>12</v>
      </c>
      <c r="CY105">
        <f>AD105</f>
        <v>0</v>
      </c>
      <c r="CZ105">
        <f>AH105</f>
        <v>0</v>
      </c>
      <c r="DA105">
        <f>AL105</f>
        <v>1</v>
      </c>
      <c r="DB105">
        <f t="shared" si="37"/>
        <v>0</v>
      </c>
      <c r="DC105">
        <f t="shared" si="38"/>
        <v>0</v>
      </c>
      <c r="DD105" t="s">
        <v>3</v>
      </c>
      <c r="DE105" t="s">
        <v>3</v>
      </c>
      <c r="DF105">
        <f>ROUND(ROUND(AE105,2)*CX105,2)</f>
        <v>0</v>
      </c>
      <c r="DG105">
        <f>ROUND(ROUND(AF105,2)*CX105,2)</f>
        <v>0</v>
      </c>
      <c r="DH105">
        <f t="shared" si="28"/>
        <v>0</v>
      </c>
      <c r="DI105">
        <f t="shared" si="29"/>
        <v>0</v>
      </c>
      <c r="DJ105">
        <f>DI105</f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ROW(Source!A144)</f>
        <v>144</v>
      </c>
      <c r="B106">
        <v>65175792</v>
      </c>
      <c r="C106">
        <v>65176266</v>
      </c>
      <c r="D106">
        <v>59054880</v>
      </c>
      <c r="E106">
        <v>1</v>
      </c>
      <c r="F106">
        <v>1</v>
      </c>
      <c r="G106">
        <v>1</v>
      </c>
      <c r="H106">
        <v>2</v>
      </c>
      <c r="I106" t="s">
        <v>402</v>
      </c>
      <c r="J106" t="s">
        <v>403</v>
      </c>
      <c r="K106" t="s">
        <v>404</v>
      </c>
      <c r="L106">
        <v>1368</v>
      </c>
      <c r="N106">
        <v>1011</v>
      </c>
      <c r="O106" t="s">
        <v>368</v>
      </c>
      <c r="P106" t="s">
        <v>368</v>
      </c>
      <c r="Q106">
        <v>1</v>
      </c>
      <c r="W106">
        <v>0</v>
      </c>
      <c r="X106">
        <v>-776243211</v>
      </c>
      <c r="Y106">
        <f t="shared" si="36"/>
        <v>1</v>
      </c>
      <c r="AA106">
        <v>0</v>
      </c>
      <c r="AB106">
        <v>1551.19</v>
      </c>
      <c r="AC106">
        <v>658.94</v>
      </c>
      <c r="AD106">
        <v>0</v>
      </c>
      <c r="AE106">
        <v>0</v>
      </c>
      <c r="AF106">
        <v>1551.19</v>
      </c>
      <c r="AG106">
        <v>658.94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3</v>
      </c>
      <c r="AT106">
        <v>1</v>
      </c>
      <c r="AU106" t="s">
        <v>3</v>
      </c>
      <c r="AV106">
        <v>1</v>
      </c>
      <c r="AW106">
        <v>2</v>
      </c>
      <c r="AX106">
        <v>65176277</v>
      </c>
      <c r="AY106">
        <v>1</v>
      </c>
      <c r="AZ106">
        <v>0</v>
      </c>
      <c r="BA106">
        <v>108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1551.19</v>
      </c>
      <c r="BL106">
        <v>658.94</v>
      </c>
      <c r="BM106">
        <v>0</v>
      </c>
      <c r="BN106">
        <v>0</v>
      </c>
      <c r="BO106">
        <v>1</v>
      </c>
      <c r="BP106">
        <v>1</v>
      </c>
      <c r="BQ106">
        <v>0</v>
      </c>
      <c r="BR106">
        <v>1551.19</v>
      </c>
      <c r="BS106">
        <v>658.94</v>
      </c>
      <c r="BT106">
        <v>0</v>
      </c>
      <c r="BU106">
        <v>0</v>
      </c>
      <c r="BV106">
        <v>1</v>
      </c>
      <c r="BW106">
        <v>1</v>
      </c>
      <c r="CV106">
        <v>0</v>
      </c>
      <c r="CW106">
        <f>ROUND(Y106*Source!I144*DO106,7)</f>
        <v>6</v>
      </c>
      <c r="CX106">
        <f>ROUND(Y106*Source!I144,7)</f>
        <v>6</v>
      </c>
      <c r="CY106">
        <f>AB106</f>
        <v>1551.19</v>
      </c>
      <c r="CZ106">
        <f>AF106</f>
        <v>1551.19</v>
      </c>
      <c r="DA106">
        <f>AJ106</f>
        <v>1</v>
      </c>
      <c r="DB106">
        <f t="shared" si="37"/>
        <v>1551.19</v>
      </c>
      <c r="DC106">
        <f t="shared" si="38"/>
        <v>658.94</v>
      </c>
      <c r="DD106" t="s">
        <v>3</v>
      </c>
      <c r="DE106" t="s">
        <v>3</v>
      </c>
      <c r="DF106">
        <f>ROUND(ROUND(AE106,2)*CX106,2)</f>
        <v>0</v>
      </c>
      <c r="DG106">
        <f>ROUND(ROUND(AF106,2)*CX106,2)</f>
        <v>9307.14</v>
      </c>
      <c r="DH106">
        <f t="shared" si="28"/>
        <v>3953.64</v>
      </c>
      <c r="DI106">
        <f t="shared" si="29"/>
        <v>0</v>
      </c>
      <c r="DJ106">
        <f>DG106+DH106</f>
        <v>13260.779999999999</v>
      </c>
      <c r="DK106">
        <v>1</v>
      </c>
      <c r="DL106" t="s">
        <v>405</v>
      </c>
      <c r="DM106">
        <v>6</v>
      </c>
      <c r="DN106" t="s">
        <v>362</v>
      </c>
      <c r="DO106">
        <v>1</v>
      </c>
    </row>
    <row r="107" spans="1:119" x14ac:dyDescent="0.2">
      <c r="A107">
        <f>ROW(Source!A144)</f>
        <v>144</v>
      </c>
      <c r="B107">
        <v>65175792</v>
      </c>
      <c r="C107">
        <v>65176266</v>
      </c>
      <c r="D107">
        <v>59055768</v>
      </c>
      <c r="E107">
        <v>1</v>
      </c>
      <c r="F107">
        <v>1</v>
      </c>
      <c r="G107">
        <v>1</v>
      </c>
      <c r="H107">
        <v>2</v>
      </c>
      <c r="I107" t="s">
        <v>373</v>
      </c>
      <c r="J107" t="s">
        <v>374</v>
      </c>
      <c r="K107" t="s">
        <v>375</v>
      </c>
      <c r="L107">
        <v>1368</v>
      </c>
      <c r="N107">
        <v>1011</v>
      </c>
      <c r="O107" t="s">
        <v>368</v>
      </c>
      <c r="P107" t="s">
        <v>368</v>
      </c>
      <c r="Q107">
        <v>1</v>
      </c>
      <c r="W107">
        <v>0</v>
      </c>
      <c r="X107">
        <v>721652621</v>
      </c>
      <c r="Y107">
        <f t="shared" si="36"/>
        <v>1</v>
      </c>
      <c r="AA107">
        <v>0</v>
      </c>
      <c r="AB107">
        <v>578.28</v>
      </c>
      <c r="AC107">
        <v>490.55</v>
      </c>
      <c r="AD107">
        <v>0</v>
      </c>
      <c r="AE107">
        <v>0</v>
      </c>
      <c r="AF107">
        <v>477.92</v>
      </c>
      <c r="AG107">
        <v>490.55</v>
      </c>
      <c r="AH107">
        <v>0</v>
      </c>
      <c r="AI107">
        <v>1</v>
      </c>
      <c r="AJ107">
        <v>1.21</v>
      </c>
      <c r="AK107">
        <v>1</v>
      </c>
      <c r="AL107">
        <v>1</v>
      </c>
      <c r="AM107">
        <v>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3</v>
      </c>
      <c r="AT107">
        <v>1</v>
      </c>
      <c r="AU107" t="s">
        <v>3</v>
      </c>
      <c r="AV107">
        <v>1</v>
      </c>
      <c r="AW107">
        <v>2</v>
      </c>
      <c r="AX107">
        <v>65176278</v>
      </c>
      <c r="AY107">
        <v>1</v>
      </c>
      <c r="AZ107">
        <v>0</v>
      </c>
      <c r="BA107">
        <v>109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477.92</v>
      </c>
      <c r="BL107">
        <v>490.55</v>
      </c>
      <c r="BM107">
        <v>0</v>
      </c>
      <c r="BN107">
        <v>0</v>
      </c>
      <c r="BO107">
        <v>1</v>
      </c>
      <c r="BP107">
        <v>1</v>
      </c>
      <c r="BQ107">
        <v>0</v>
      </c>
      <c r="BR107">
        <v>477.92</v>
      </c>
      <c r="BS107">
        <v>490.55</v>
      </c>
      <c r="BT107">
        <v>0</v>
      </c>
      <c r="BU107">
        <v>0</v>
      </c>
      <c r="BV107">
        <v>1</v>
      </c>
      <c r="BW107">
        <v>1</v>
      </c>
      <c r="CV107">
        <v>0</v>
      </c>
      <c r="CW107">
        <f>ROUND(Y107*Source!I144*DO107,7)</f>
        <v>6</v>
      </c>
      <c r="CX107">
        <f>ROUND(Y107*Source!I144,7)</f>
        <v>6</v>
      </c>
      <c r="CY107">
        <f>AB107</f>
        <v>578.28</v>
      </c>
      <c r="CZ107">
        <f>AF107</f>
        <v>477.92</v>
      </c>
      <c r="DA107">
        <f>AJ107</f>
        <v>1.21</v>
      </c>
      <c r="DB107">
        <f t="shared" si="37"/>
        <v>477.92</v>
      </c>
      <c r="DC107">
        <f t="shared" si="38"/>
        <v>490.55</v>
      </c>
      <c r="DD107" t="s">
        <v>3</v>
      </c>
      <c r="DE107" t="s">
        <v>3</v>
      </c>
      <c r="DF107">
        <f>ROUND(ROUND(AE107,2)*CX107,2)</f>
        <v>0</v>
      </c>
      <c r="DG107">
        <f>ROUND(ROUND(AF107*AJ107,2)*CX107,2)</f>
        <v>3469.68</v>
      </c>
      <c r="DH107">
        <f t="shared" si="28"/>
        <v>2943.3</v>
      </c>
      <c r="DI107">
        <f t="shared" si="29"/>
        <v>0</v>
      </c>
      <c r="DJ107">
        <f>DG107+DH107</f>
        <v>6412.98</v>
      </c>
      <c r="DK107">
        <v>0</v>
      </c>
      <c r="DL107" t="s">
        <v>376</v>
      </c>
      <c r="DM107">
        <v>4</v>
      </c>
      <c r="DN107" t="s">
        <v>362</v>
      </c>
      <c r="DO107">
        <v>1</v>
      </c>
    </row>
    <row r="108" spans="1:119" x14ac:dyDescent="0.2">
      <c r="A108">
        <f>ROW(Source!A144)</f>
        <v>144</v>
      </c>
      <c r="B108">
        <v>65175792</v>
      </c>
      <c r="C108">
        <v>65176266</v>
      </c>
      <c r="D108">
        <v>59010068</v>
      </c>
      <c r="E108">
        <v>1</v>
      </c>
      <c r="F108">
        <v>1</v>
      </c>
      <c r="G108">
        <v>1</v>
      </c>
      <c r="H108">
        <v>3</v>
      </c>
      <c r="I108" t="s">
        <v>416</v>
      </c>
      <c r="J108" t="s">
        <v>417</v>
      </c>
      <c r="K108" t="s">
        <v>418</v>
      </c>
      <c r="L108">
        <v>1346</v>
      </c>
      <c r="N108">
        <v>1009</v>
      </c>
      <c r="O108" t="s">
        <v>380</v>
      </c>
      <c r="P108" t="s">
        <v>380</v>
      </c>
      <c r="Q108">
        <v>1</v>
      </c>
      <c r="W108">
        <v>0</v>
      </c>
      <c r="X108">
        <v>391631581</v>
      </c>
      <c r="Y108">
        <f t="shared" si="36"/>
        <v>0.42</v>
      </c>
      <c r="AA108">
        <v>201.17</v>
      </c>
      <c r="AB108">
        <v>0</v>
      </c>
      <c r="AC108">
        <v>0</v>
      </c>
      <c r="AD108">
        <v>0</v>
      </c>
      <c r="AE108">
        <v>174.93</v>
      </c>
      <c r="AF108">
        <v>0</v>
      </c>
      <c r="AG108">
        <v>0</v>
      </c>
      <c r="AH108">
        <v>0</v>
      </c>
      <c r="AI108">
        <v>1.1499999999999999</v>
      </c>
      <c r="AJ108">
        <v>1</v>
      </c>
      <c r="AK108">
        <v>1</v>
      </c>
      <c r="AL108">
        <v>1</v>
      </c>
      <c r="AM108">
        <v>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3</v>
      </c>
      <c r="AT108">
        <v>0.42</v>
      </c>
      <c r="AU108" t="s">
        <v>3</v>
      </c>
      <c r="AV108">
        <v>0</v>
      </c>
      <c r="AW108">
        <v>2</v>
      </c>
      <c r="AX108">
        <v>65176279</v>
      </c>
      <c r="AY108">
        <v>1</v>
      </c>
      <c r="AZ108">
        <v>0</v>
      </c>
      <c r="BA108">
        <v>110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73.470600000000005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1</v>
      </c>
      <c r="BQ108">
        <v>73.470600000000005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1</v>
      </c>
      <c r="CV108">
        <v>0</v>
      </c>
      <c r="CW108">
        <v>0</v>
      </c>
      <c r="CX108">
        <f>ROUND(Y108*Source!I144,7)</f>
        <v>2.52</v>
      </c>
      <c r="CY108">
        <f>AA108</f>
        <v>201.17</v>
      </c>
      <c r="CZ108">
        <f>AE108</f>
        <v>174.93</v>
      </c>
      <c r="DA108">
        <f>AI108</f>
        <v>1.1499999999999999</v>
      </c>
      <c r="DB108">
        <f t="shared" si="37"/>
        <v>73.47</v>
      </c>
      <c r="DC108">
        <f t="shared" si="38"/>
        <v>0</v>
      </c>
      <c r="DD108" t="s">
        <v>3</v>
      </c>
      <c r="DE108" t="s">
        <v>3</v>
      </c>
      <c r="DF108">
        <f>ROUND(ROUND(AE108*AI108,2)*CX108,2)</f>
        <v>506.95</v>
      </c>
      <c r="DG108">
        <f t="shared" ref="DG108:DG114" si="39">ROUND(ROUND(AF108,2)*CX108,2)</f>
        <v>0</v>
      </c>
      <c r="DH108">
        <f t="shared" si="28"/>
        <v>0</v>
      </c>
      <c r="DI108">
        <f t="shared" si="29"/>
        <v>0</v>
      </c>
      <c r="DJ108">
        <f>DF108</f>
        <v>506.95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ROW(Source!A144)</f>
        <v>144</v>
      </c>
      <c r="B109">
        <v>65175792</v>
      </c>
      <c r="C109">
        <v>65176266</v>
      </c>
      <c r="D109">
        <v>59016888</v>
      </c>
      <c r="E109">
        <v>1</v>
      </c>
      <c r="F109">
        <v>1</v>
      </c>
      <c r="G109">
        <v>1</v>
      </c>
      <c r="H109">
        <v>3</v>
      </c>
      <c r="I109" t="s">
        <v>419</v>
      </c>
      <c r="J109" t="s">
        <v>420</v>
      </c>
      <c r="K109" t="s">
        <v>421</v>
      </c>
      <c r="L109">
        <v>1348</v>
      </c>
      <c r="N109">
        <v>1009</v>
      </c>
      <c r="O109" t="s">
        <v>163</v>
      </c>
      <c r="P109" t="s">
        <v>163</v>
      </c>
      <c r="Q109">
        <v>1000</v>
      </c>
      <c r="W109">
        <v>0</v>
      </c>
      <c r="X109">
        <v>-393839491</v>
      </c>
      <c r="Y109">
        <f t="shared" si="36"/>
        <v>1E-3</v>
      </c>
      <c r="AA109">
        <v>61873.2</v>
      </c>
      <c r="AB109">
        <v>0</v>
      </c>
      <c r="AC109">
        <v>0</v>
      </c>
      <c r="AD109">
        <v>0</v>
      </c>
      <c r="AE109">
        <v>70310.45</v>
      </c>
      <c r="AF109">
        <v>0</v>
      </c>
      <c r="AG109">
        <v>0</v>
      </c>
      <c r="AH109">
        <v>0</v>
      </c>
      <c r="AI109">
        <v>0.88</v>
      </c>
      <c r="AJ109">
        <v>1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1</v>
      </c>
      <c r="AQ109">
        <v>1</v>
      </c>
      <c r="AR109">
        <v>0</v>
      </c>
      <c r="AS109" t="s">
        <v>3</v>
      </c>
      <c r="AT109">
        <v>1E-3</v>
      </c>
      <c r="AU109" t="s">
        <v>3</v>
      </c>
      <c r="AV109">
        <v>0</v>
      </c>
      <c r="AW109">
        <v>2</v>
      </c>
      <c r="AX109">
        <v>65176280</v>
      </c>
      <c r="AY109">
        <v>1</v>
      </c>
      <c r="AZ109">
        <v>0</v>
      </c>
      <c r="BA109">
        <v>111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70.310450000000003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70.310450000000003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v>0</v>
      </c>
      <c r="CX109">
        <f>ROUND(Y109*Source!I144,7)</f>
        <v>6.0000000000000001E-3</v>
      </c>
      <c r="CY109">
        <f>AA109</f>
        <v>61873.2</v>
      </c>
      <c r="CZ109">
        <f>AE109</f>
        <v>70310.45</v>
      </c>
      <c r="DA109">
        <f>AI109</f>
        <v>0.88</v>
      </c>
      <c r="DB109">
        <f t="shared" si="37"/>
        <v>70.31</v>
      </c>
      <c r="DC109">
        <f t="shared" si="38"/>
        <v>0</v>
      </c>
      <c r="DD109" t="s">
        <v>3</v>
      </c>
      <c r="DE109" t="s">
        <v>3</v>
      </c>
      <c r="DF109">
        <f>ROUND(ROUND(AE109*AI109,2)*CX109,2)</f>
        <v>371.24</v>
      </c>
      <c r="DG109">
        <f t="shared" si="39"/>
        <v>0</v>
      </c>
      <c r="DH109">
        <f t="shared" si="28"/>
        <v>0</v>
      </c>
      <c r="DI109">
        <f t="shared" si="29"/>
        <v>0</v>
      </c>
      <c r="DJ109">
        <f>DF109</f>
        <v>371.24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ROW(Source!A144)</f>
        <v>144</v>
      </c>
      <c r="B110">
        <v>65175792</v>
      </c>
      <c r="C110">
        <v>65176266</v>
      </c>
      <c r="D110">
        <v>59026221</v>
      </c>
      <c r="E110">
        <v>1</v>
      </c>
      <c r="F110">
        <v>1</v>
      </c>
      <c r="G110">
        <v>1</v>
      </c>
      <c r="H110">
        <v>3</v>
      </c>
      <c r="I110" t="s">
        <v>422</v>
      </c>
      <c r="J110" t="s">
        <v>423</v>
      </c>
      <c r="K110" t="s">
        <v>424</v>
      </c>
      <c r="L110">
        <v>1346</v>
      </c>
      <c r="N110">
        <v>1009</v>
      </c>
      <c r="O110" t="s">
        <v>380</v>
      </c>
      <c r="P110" t="s">
        <v>380</v>
      </c>
      <c r="Q110">
        <v>1</v>
      </c>
      <c r="W110">
        <v>0</v>
      </c>
      <c r="X110">
        <v>628117784</v>
      </c>
      <c r="Y110">
        <f t="shared" si="36"/>
        <v>0.3</v>
      </c>
      <c r="AA110">
        <v>104.64</v>
      </c>
      <c r="AB110">
        <v>0</v>
      </c>
      <c r="AC110">
        <v>0</v>
      </c>
      <c r="AD110">
        <v>0</v>
      </c>
      <c r="AE110">
        <v>79.88</v>
      </c>
      <c r="AF110">
        <v>0</v>
      </c>
      <c r="AG110">
        <v>0</v>
      </c>
      <c r="AH110">
        <v>0</v>
      </c>
      <c r="AI110">
        <v>1.31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3</v>
      </c>
      <c r="AT110">
        <v>0.3</v>
      </c>
      <c r="AU110" t="s">
        <v>3</v>
      </c>
      <c r="AV110">
        <v>0</v>
      </c>
      <c r="AW110">
        <v>2</v>
      </c>
      <c r="AX110">
        <v>65176281</v>
      </c>
      <c r="AY110">
        <v>1</v>
      </c>
      <c r="AZ110">
        <v>0</v>
      </c>
      <c r="BA110">
        <v>112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23.963999999999999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23.963999999999999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v>0</v>
      </c>
      <c r="CX110">
        <f>ROUND(Y110*Source!I144,7)</f>
        <v>1.8</v>
      </c>
      <c r="CY110">
        <f>AA110</f>
        <v>104.64</v>
      </c>
      <c r="CZ110">
        <f>AE110</f>
        <v>79.88</v>
      </c>
      <c r="DA110">
        <f>AI110</f>
        <v>1.31</v>
      </c>
      <c r="DB110">
        <f t="shared" si="37"/>
        <v>23.96</v>
      </c>
      <c r="DC110">
        <f t="shared" si="38"/>
        <v>0</v>
      </c>
      <c r="DD110" t="s">
        <v>3</v>
      </c>
      <c r="DE110" t="s">
        <v>3</v>
      </c>
      <c r="DF110">
        <f>ROUND(ROUND(AE110*AI110,2)*CX110,2)</f>
        <v>188.35</v>
      </c>
      <c r="DG110">
        <f t="shared" si="39"/>
        <v>0</v>
      </c>
      <c r="DH110">
        <f t="shared" si="28"/>
        <v>0</v>
      </c>
      <c r="DI110">
        <f t="shared" si="29"/>
        <v>0</v>
      </c>
      <c r="DJ110">
        <f>DF110</f>
        <v>188.35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ROW(Source!A144)</f>
        <v>144</v>
      </c>
      <c r="B111">
        <v>65175792</v>
      </c>
      <c r="C111">
        <v>65176266</v>
      </c>
      <c r="D111">
        <v>58938947</v>
      </c>
      <c r="E111">
        <v>109</v>
      </c>
      <c r="F111">
        <v>1</v>
      </c>
      <c r="G111">
        <v>1</v>
      </c>
      <c r="H111">
        <v>3</v>
      </c>
      <c r="I111" t="s">
        <v>412</v>
      </c>
      <c r="J111" t="s">
        <v>3</v>
      </c>
      <c r="K111" t="s">
        <v>413</v>
      </c>
      <c r="L111">
        <v>3277935</v>
      </c>
      <c r="N111">
        <v>1013</v>
      </c>
      <c r="O111" t="s">
        <v>414</v>
      </c>
      <c r="P111" t="s">
        <v>414</v>
      </c>
      <c r="Q111">
        <v>1</v>
      </c>
      <c r="W111">
        <v>0</v>
      </c>
      <c r="X111">
        <v>274903907</v>
      </c>
      <c r="Y111">
        <f t="shared" si="36"/>
        <v>2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0</v>
      </c>
      <c r="AP111">
        <v>0</v>
      </c>
      <c r="AQ111">
        <v>1</v>
      </c>
      <c r="AR111">
        <v>0</v>
      </c>
      <c r="AS111" t="s">
        <v>3</v>
      </c>
      <c r="AT111">
        <v>2</v>
      </c>
      <c r="AU111" t="s">
        <v>3</v>
      </c>
      <c r="AV111">
        <v>0</v>
      </c>
      <c r="AW111">
        <v>2</v>
      </c>
      <c r="AX111">
        <v>65176282</v>
      </c>
      <c r="AY111">
        <v>1</v>
      </c>
      <c r="AZ111">
        <v>0</v>
      </c>
      <c r="BA111">
        <v>113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ROUND(Y111*Source!I144,7)</f>
        <v>12</v>
      </c>
      <c r="CY111">
        <f>AA111</f>
        <v>0</v>
      </c>
      <c r="CZ111">
        <f>AE111</f>
        <v>0</v>
      </c>
      <c r="DA111">
        <f>AI111</f>
        <v>1</v>
      </c>
      <c r="DB111">
        <f t="shared" si="37"/>
        <v>0</v>
      </c>
      <c r="DC111">
        <f t="shared" si="38"/>
        <v>0</v>
      </c>
      <c r="DD111" t="s">
        <v>3</v>
      </c>
      <c r="DE111" t="s">
        <v>3</v>
      </c>
      <c r="DF111">
        <f>ROUND(ROUND(AE111,2)*CX111,2)</f>
        <v>0</v>
      </c>
      <c r="DG111">
        <f t="shared" si="39"/>
        <v>0</v>
      </c>
      <c r="DH111">
        <f t="shared" si="28"/>
        <v>0</v>
      </c>
      <c r="DI111">
        <f t="shared" si="29"/>
        <v>0</v>
      </c>
      <c r="DJ111">
        <f>DF111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ROW(Source!A145)</f>
        <v>145</v>
      </c>
      <c r="B112">
        <v>65175792</v>
      </c>
      <c r="C112">
        <v>65176283</v>
      </c>
      <c r="D112">
        <v>37071037</v>
      </c>
      <c r="E112">
        <v>109</v>
      </c>
      <c r="F112">
        <v>1</v>
      </c>
      <c r="G112">
        <v>1</v>
      </c>
      <c r="H112">
        <v>1</v>
      </c>
      <c r="I112" t="s">
        <v>400</v>
      </c>
      <c r="J112" t="s">
        <v>3</v>
      </c>
      <c r="K112" t="s">
        <v>401</v>
      </c>
      <c r="L112">
        <v>1191</v>
      </c>
      <c r="N112">
        <v>1013</v>
      </c>
      <c r="O112" t="s">
        <v>362</v>
      </c>
      <c r="P112" t="s">
        <v>362</v>
      </c>
      <c r="Q112">
        <v>1</v>
      </c>
      <c r="W112">
        <v>0</v>
      </c>
      <c r="X112">
        <v>-1111239348</v>
      </c>
      <c r="Y112">
        <f t="shared" si="36"/>
        <v>18.5</v>
      </c>
      <c r="AA112">
        <v>0</v>
      </c>
      <c r="AB112">
        <v>0</v>
      </c>
      <c r="AC112">
        <v>0</v>
      </c>
      <c r="AD112">
        <v>490.55</v>
      </c>
      <c r="AE112">
        <v>0</v>
      </c>
      <c r="AF112">
        <v>0</v>
      </c>
      <c r="AG112">
        <v>0</v>
      </c>
      <c r="AH112">
        <v>490.55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3</v>
      </c>
      <c r="AT112">
        <v>18.5</v>
      </c>
      <c r="AU112" t="s">
        <v>3</v>
      </c>
      <c r="AV112">
        <v>1</v>
      </c>
      <c r="AW112">
        <v>2</v>
      </c>
      <c r="AX112">
        <v>65176292</v>
      </c>
      <c r="AY112">
        <v>1</v>
      </c>
      <c r="AZ112">
        <v>0</v>
      </c>
      <c r="BA112">
        <v>114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9075.1750000000011</v>
      </c>
      <c r="BN112">
        <v>18.5</v>
      </c>
      <c r="BO112">
        <v>0</v>
      </c>
      <c r="BP112">
        <v>1</v>
      </c>
      <c r="BQ112">
        <v>0</v>
      </c>
      <c r="BR112">
        <v>0</v>
      </c>
      <c r="BS112">
        <v>0</v>
      </c>
      <c r="BT112">
        <v>9075.1750000000011</v>
      </c>
      <c r="BU112">
        <v>18.5</v>
      </c>
      <c r="BV112">
        <v>0</v>
      </c>
      <c r="BW112">
        <v>1</v>
      </c>
      <c r="CU112">
        <f>ROUND(AT112*Source!I145*AH112*AL112,2)</f>
        <v>27225.53</v>
      </c>
      <c r="CV112">
        <f>ROUND(Y112*Source!I145,7)</f>
        <v>55.5</v>
      </c>
      <c r="CW112">
        <v>0</v>
      </c>
      <c r="CX112">
        <f>ROUND(Y112*Source!I145,7)</f>
        <v>55.5</v>
      </c>
      <c r="CY112">
        <f>AD112</f>
        <v>490.55</v>
      </c>
      <c r="CZ112">
        <f>AH112</f>
        <v>490.55</v>
      </c>
      <c r="DA112">
        <f>AL112</f>
        <v>1</v>
      </c>
      <c r="DB112">
        <f t="shared" si="37"/>
        <v>9075.18</v>
      </c>
      <c r="DC112">
        <f t="shared" si="38"/>
        <v>0</v>
      </c>
      <c r="DD112" t="s">
        <v>3</v>
      </c>
      <c r="DE112" t="s">
        <v>3</v>
      </c>
      <c r="DF112">
        <f>ROUND(ROUND(AE112,2)*CX112,2)</f>
        <v>0</v>
      </c>
      <c r="DG112">
        <f t="shared" si="39"/>
        <v>0</v>
      </c>
      <c r="DH112">
        <f t="shared" si="28"/>
        <v>0</v>
      </c>
      <c r="DI112">
        <f t="shared" si="29"/>
        <v>27225.53</v>
      </c>
      <c r="DJ112">
        <f>DI112</f>
        <v>27225.53</v>
      </c>
      <c r="DK112">
        <v>1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ROW(Source!A145)</f>
        <v>145</v>
      </c>
      <c r="B113">
        <v>65175792</v>
      </c>
      <c r="C113">
        <v>65176283</v>
      </c>
      <c r="D113">
        <v>37064876</v>
      </c>
      <c r="E113">
        <v>109</v>
      </c>
      <c r="F113">
        <v>1</v>
      </c>
      <c r="G113">
        <v>1</v>
      </c>
      <c r="H113">
        <v>1</v>
      </c>
      <c r="I113" t="s">
        <v>363</v>
      </c>
      <c r="J113" t="s">
        <v>3</v>
      </c>
      <c r="K113" t="s">
        <v>364</v>
      </c>
      <c r="L113">
        <v>1191</v>
      </c>
      <c r="N113">
        <v>1013</v>
      </c>
      <c r="O113" t="s">
        <v>362</v>
      </c>
      <c r="P113" t="s">
        <v>362</v>
      </c>
      <c r="Q113">
        <v>1</v>
      </c>
      <c r="W113">
        <v>0</v>
      </c>
      <c r="X113">
        <v>-1417349443</v>
      </c>
      <c r="Y113">
        <f t="shared" si="36"/>
        <v>1.4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3</v>
      </c>
      <c r="AT113">
        <v>1.4</v>
      </c>
      <c r="AU113" t="s">
        <v>3</v>
      </c>
      <c r="AV113">
        <v>2</v>
      </c>
      <c r="AW113">
        <v>2</v>
      </c>
      <c r="AX113">
        <v>65176293</v>
      </c>
      <c r="AY113">
        <v>1</v>
      </c>
      <c r="AZ113">
        <v>0</v>
      </c>
      <c r="BA113">
        <v>115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ROUND(Y113*Source!I145,7)</f>
        <v>4.2</v>
      </c>
      <c r="CY113">
        <f>AD113</f>
        <v>0</v>
      </c>
      <c r="CZ113">
        <f>AH113</f>
        <v>0</v>
      </c>
      <c r="DA113">
        <f>AL113</f>
        <v>1</v>
      </c>
      <c r="DB113">
        <f t="shared" si="37"/>
        <v>0</v>
      </c>
      <c r="DC113">
        <f t="shared" si="38"/>
        <v>0</v>
      </c>
      <c r="DD113" t="s">
        <v>3</v>
      </c>
      <c r="DE113" t="s">
        <v>3</v>
      </c>
      <c r="DF113">
        <f>ROUND(ROUND(AE113,2)*CX113,2)</f>
        <v>0</v>
      </c>
      <c r="DG113">
        <f t="shared" si="39"/>
        <v>0</v>
      </c>
      <c r="DH113">
        <f t="shared" si="28"/>
        <v>0</v>
      </c>
      <c r="DI113">
        <f t="shared" si="29"/>
        <v>0</v>
      </c>
      <c r="DJ113">
        <f>DI113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ROW(Source!A145)</f>
        <v>145</v>
      </c>
      <c r="B114">
        <v>65175792</v>
      </c>
      <c r="C114">
        <v>65176283</v>
      </c>
      <c r="D114">
        <v>59054880</v>
      </c>
      <c r="E114">
        <v>1</v>
      </c>
      <c r="F114">
        <v>1</v>
      </c>
      <c r="G114">
        <v>1</v>
      </c>
      <c r="H114">
        <v>2</v>
      </c>
      <c r="I114" t="s">
        <v>402</v>
      </c>
      <c r="J114" t="s">
        <v>403</v>
      </c>
      <c r="K114" t="s">
        <v>404</v>
      </c>
      <c r="L114">
        <v>1368</v>
      </c>
      <c r="N114">
        <v>1011</v>
      </c>
      <c r="O114" t="s">
        <v>368</v>
      </c>
      <c r="P114" t="s">
        <v>368</v>
      </c>
      <c r="Q114">
        <v>1</v>
      </c>
      <c r="W114">
        <v>0</v>
      </c>
      <c r="X114">
        <v>-776243211</v>
      </c>
      <c r="Y114">
        <f t="shared" si="36"/>
        <v>0.7</v>
      </c>
      <c r="AA114">
        <v>0</v>
      </c>
      <c r="AB114">
        <v>1551.19</v>
      </c>
      <c r="AC114">
        <v>658.94</v>
      </c>
      <c r="AD114">
        <v>0</v>
      </c>
      <c r="AE114">
        <v>0</v>
      </c>
      <c r="AF114">
        <v>1551.19</v>
      </c>
      <c r="AG114">
        <v>658.94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3</v>
      </c>
      <c r="AT114">
        <v>0.7</v>
      </c>
      <c r="AU114" t="s">
        <v>3</v>
      </c>
      <c r="AV114">
        <v>1</v>
      </c>
      <c r="AW114">
        <v>2</v>
      </c>
      <c r="AX114">
        <v>65176294</v>
      </c>
      <c r="AY114">
        <v>1</v>
      </c>
      <c r="AZ114">
        <v>0</v>
      </c>
      <c r="BA114">
        <v>116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1085.8329999999999</v>
      </c>
      <c r="BL114">
        <v>461.25799999999998</v>
      </c>
      <c r="BM114">
        <v>0</v>
      </c>
      <c r="BN114">
        <v>0</v>
      </c>
      <c r="BO114">
        <v>0.7</v>
      </c>
      <c r="BP114">
        <v>1</v>
      </c>
      <c r="BQ114">
        <v>0</v>
      </c>
      <c r="BR114">
        <v>1085.8329999999999</v>
      </c>
      <c r="BS114">
        <v>461.25799999999998</v>
      </c>
      <c r="BT114">
        <v>0</v>
      </c>
      <c r="BU114">
        <v>0</v>
      </c>
      <c r="BV114">
        <v>0.7</v>
      </c>
      <c r="BW114">
        <v>1</v>
      </c>
      <c r="CV114">
        <v>0</v>
      </c>
      <c r="CW114">
        <f>ROUND(Y114*Source!I145*DO114,7)</f>
        <v>2.1</v>
      </c>
      <c r="CX114">
        <f>ROUND(Y114*Source!I145,7)</f>
        <v>2.1</v>
      </c>
      <c r="CY114">
        <f>AB114</f>
        <v>1551.19</v>
      </c>
      <c r="CZ114">
        <f>AF114</f>
        <v>1551.19</v>
      </c>
      <c r="DA114">
        <f>AJ114</f>
        <v>1</v>
      </c>
      <c r="DB114">
        <f t="shared" si="37"/>
        <v>1085.83</v>
      </c>
      <c r="DC114">
        <f t="shared" si="38"/>
        <v>461.26</v>
      </c>
      <c r="DD114" t="s">
        <v>3</v>
      </c>
      <c r="DE114" t="s">
        <v>3</v>
      </c>
      <c r="DF114">
        <f>ROUND(ROUND(AE114,2)*CX114,2)</f>
        <v>0</v>
      </c>
      <c r="DG114">
        <f t="shared" si="39"/>
        <v>3257.5</v>
      </c>
      <c r="DH114">
        <f t="shared" si="28"/>
        <v>1383.77</v>
      </c>
      <c r="DI114">
        <f t="shared" si="29"/>
        <v>0</v>
      </c>
      <c r="DJ114">
        <f>DG114+DH114</f>
        <v>4641.2700000000004</v>
      </c>
      <c r="DK114">
        <v>1</v>
      </c>
      <c r="DL114" t="s">
        <v>405</v>
      </c>
      <c r="DM114">
        <v>6</v>
      </c>
      <c r="DN114" t="s">
        <v>362</v>
      </c>
      <c r="DO114">
        <v>1</v>
      </c>
    </row>
    <row r="115" spans="1:119" x14ac:dyDescent="0.2">
      <c r="A115">
        <f>ROW(Source!A145)</f>
        <v>145</v>
      </c>
      <c r="B115">
        <v>65175792</v>
      </c>
      <c r="C115">
        <v>65176283</v>
      </c>
      <c r="D115">
        <v>59055768</v>
      </c>
      <c r="E115">
        <v>1</v>
      </c>
      <c r="F115">
        <v>1</v>
      </c>
      <c r="G115">
        <v>1</v>
      </c>
      <c r="H115">
        <v>2</v>
      </c>
      <c r="I115" t="s">
        <v>373</v>
      </c>
      <c r="J115" t="s">
        <v>374</v>
      </c>
      <c r="K115" t="s">
        <v>375</v>
      </c>
      <c r="L115">
        <v>1368</v>
      </c>
      <c r="N115">
        <v>1011</v>
      </c>
      <c r="O115" t="s">
        <v>368</v>
      </c>
      <c r="P115" t="s">
        <v>368</v>
      </c>
      <c r="Q115">
        <v>1</v>
      </c>
      <c r="W115">
        <v>0</v>
      </c>
      <c r="X115">
        <v>721652621</v>
      </c>
      <c r="Y115">
        <f t="shared" si="36"/>
        <v>0.7</v>
      </c>
      <c r="AA115">
        <v>0</v>
      </c>
      <c r="AB115">
        <v>578.28</v>
      </c>
      <c r="AC115">
        <v>490.55</v>
      </c>
      <c r="AD115">
        <v>0</v>
      </c>
      <c r="AE115">
        <v>0</v>
      </c>
      <c r="AF115">
        <v>477.92</v>
      </c>
      <c r="AG115">
        <v>490.55</v>
      </c>
      <c r="AH115">
        <v>0</v>
      </c>
      <c r="AI115">
        <v>1</v>
      </c>
      <c r="AJ115">
        <v>1.21</v>
      </c>
      <c r="AK115">
        <v>1</v>
      </c>
      <c r="AL115">
        <v>1</v>
      </c>
      <c r="AM115">
        <v>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3</v>
      </c>
      <c r="AT115">
        <v>0.7</v>
      </c>
      <c r="AU115" t="s">
        <v>3</v>
      </c>
      <c r="AV115">
        <v>1</v>
      </c>
      <c r="AW115">
        <v>2</v>
      </c>
      <c r="AX115">
        <v>65176295</v>
      </c>
      <c r="AY115">
        <v>1</v>
      </c>
      <c r="AZ115">
        <v>0</v>
      </c>
      <c r="BA115">
        <v>117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334.54399999999998</v>
      </c>
      <c r="BL115">
        <v>343.38499999999999</v>
      </c>
      <c r="BM115">
        <v>0</v>
      </c>
      <c r="BN115">
        <v>0</v>
      </c>
      <c r="BO115">
        <v>0.7</v>
      </c>
      <c r="BP115">
        <v>1</v>
      </c>
      <c r="BQ115">
        <v>0</v>
      </c>
      <c r="BR115">
        <v>334.54399999999998</v>
      </c>
      <c r="BS115">
        <v>343.38499999999999</v>
      </c>
      <c r="BT115">
        <v>0</v>
      </c>
      <c r="BU115">
        <v>0</v>
      </c>
      <c r="BV115">
        <v>0.7</v>
      </c>
      <c r="BW115">
        <v>1</v>
      </c>
      <c r="CV115">
        <v>0</v>
      </c>
      <c r="CW115">
        <f>ROUND(Y115*Source!I145*DO115,7)</f>
        <v>2.1</v>
      </c>
      <c r="CX115">
        <f>ROUND(Y115*Source!I145,7)</f>
        <v>2.1</v>
      </c>
      <c r="CY115">
        <f>AB115</f>
        <v>578.28</v>
      </c>
      <c r="CZ115">
        <f>AF115</f>
        <v>477.92</v>
      </c>
      <c r="DA115">
        <f>AJ115</f>
        <v>1.21</v>
      </c>
      <c r="DB115">
        <f t="shared" si="37"/>
        <v>334.54</v>
      </c>
      <c r="DC115">
        <f t="shared" si="38"/>
        <v>343.39</v>
      </c>
      <c r="DD115" t="s">
        <v>3</v>
      </c>
      <c r="DE115" t="s">
        <v>3</v>
      </c>
      <c r="DF115">
        <f>ROUND(ROUND(AE115,2)*CX115,2)</f>
        <v>0</v>
      </c>
      <c r="DG115">
        <f>ROUND(ROUND(AF115*AJ115,2)*CX115,2)</f>
        <v>1214.3900000000001</v>
      </c>
      <c r="DH115">
        <f t="shared" si="28"/>
        <v>1030.1600000000001</v>
      </c>
      <c r="DI115">
        <f t="shared" si="29"/>
        <v>0</v>
      </c>
      <c r="DJ115">
        <f>DG115+DH115</f>
        <v>2244.5500000000002</v>
      </c>
      <c r="DK115">
        <v>0</v>
      </c>
      <c r="DL115" t="s">
        <v>376</v>
      </c>
      <c r="DM115">
        <v>4</v>
      </c>
      <c r="DN115" t="s">
        <v>362</v>
      </c>
      <c r="DO115">
        <v>1</v>
      </c>
    </row>
    <row r="116" spans="1:119" x14ac:dyDescent="0.2">
      <c r="A116">
        <f>ROW(Source!A145)</f>
        <v>145</v>
      </c>
      <c r="B116">
        <v>65175792</v>
      </c>
      <c r="C116">
        <v>65176283</v>
      </c>
      <c r="D116">
        <v>59010068</v>
      </c>
      <c r="E116">
        <v>1</v>
      </c>
      <c r="F116">
        <v>1</v>
      </c>
      <c r="G116">
        <v>1</v>
      </c>
      <c r="H116">
        <v>3</v>
      </c>
      <c r="I116" t="s">
        <v>416</v>
      </c>
      <c r="J116" t="s">
        <v>417</v>
      </c>
      <c r="K116" t="s">
        <v>418</v>
      </c>
      <c r="L116">
        <v>1346</v>
      </c>
      <c r="N116">
        <v>1009</v>
      </c>
      <c r="O116" t="s">
        <v>380</v>
      </c>
      <c r="P116" t="s">
        <v>380</v>
      </c>
      <c r="Q116">
        <v>1</v>
      </c>
      <c r="W116">
        <v>0</v>
      </c>
      <c r="X116">
        <v>391631581</v>
      </c>
      <c r="Y116">
        <f t="shared" si="36"/>
        <v>0.42</v>
      </c>
      <c r="AA116">
        <v>201.17</v>
      </c>
      <c r="AB116">
        <v>0</v>
      </c>
      <c r="AC116">
        <v>0</v>
      </c>
      <c r="AD116">
        <v>0</v>
      </c>
      <c r="AE116">
        <v>174.93</v>
      </c>
      <c r="AF116">
        <v>0</v>
      </c>
      <c r="AG116">
        <v>0</v>
      </c>
      <c r="AH116">
        <v>0</v>
      </c>
      <c r="AI116">
        <v>1.1499999999999999</v>
      </c>
      <c r="AJ116">
        <v>1</v>
      </c>
      <c r="AK116">
        <v>1</v>
      </c>
      <c r="AL116">
        <v>1</v>
      </c>
      <c r="AM116">
        <v>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3</v>
      </c>
      <c r="AT116">
        <v>0.42</v>
      </c>
      <c r="AU116" t="s">
        <v>3</v>
      </c>
      <c r="AV116">
        <v>0</v>
      </c>
      <c r="AW116">
        <v>2</v>
      </c>
      <c r="AX116">
        <v>65176296</v>
      </c>
      <c r="AY116">
        <v>1</v>
      </c>
      <c r="AZ116">
        <v>0</v>
      </c>
      <c r="BA116">
        <v>118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73.470600000000005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1</v>
      </c>
      <c r="BQ116">
        <v>73.470600000000005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1</v>
      </c>
      <c r="CV116">
        <v>0</v>
      </c>
      <c r="CW116">
        <v>0</v>
      </c>
      <c r="CX116">
        <f>ROUND(Y116*Source!I145,7)</f>
        <v>1.26</v>
      </c>
      <c r="CY116">
        <f>AA116</f>
        <v>201.17</v>
      </c>
      <c r="CZ116">
        <f>AE116</f>
        <v>174.93</v>
      </c>
      <c r="DA116">
        <f>AI116</f>
        <v>1.1499999999999999</v>
      </c>
      <c r="DB116">
        <f t="shared" si="37"/>
        <v>73.47</v>
      </c>
      <c r="DC116">
        <f t="shared" si="38"/>
        <v>0</v>
      </c>
      <c r="DD116" t="s">
        <v>3</v>
      </c>
      <c r="DE116" t="s">
        <v>3</v>
      </c>
      <c r="DF116">
        <f>ROUND(ROUND(AE116*AI116,2)*CX116,2)</f>
        <v>253.47</v>
      </c>
      <c r="DG116">
        <f t="shared" ref="DG116:DG121" si="40">ROUND(ROUND(AF116,2)*CX116,2)</f>
        <v>0</v>
      </c>
      <c r="DH116">
        <f t="shared" si="28"/>
        <v>0</v>
      </c>
      <c r="DI116">
        <f t="shared" si="29"/>
        <v>0</v>
      </c>
      <c r="DJ116">
        <f>DF116</f>
        <v>253.47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ROW(Source!A145)</f>
        <v>145</v>
      </c>
      <c r="B117">
        <v>65175792</v>
      </c>
      <c r="C117">
        <v>65176283</v>
      </c>
      <c r="D117">
        <v>59016888</v>
      </c>
      <c r="E117">
        <v>1</v>
      </c>
      <c r="F117">
        <v>1</v>
      </c>
      <c r="G117">
        <v>1</v>
      </c>
      <c r="H117">
        <v>3</v>
      </c>
      <c r="I117" t="s">
        <v>419</v>
      </c>
      <c r="J117" t="s">
        <v>420</v>
      </c>
      <c r="K117" t="s">
        <v>421</v>
      </c>
      <c r="L117">
        <v>1348</v>
      </c>
      <c r="N117">
        <v>1009</v>
      </c>
      <c r="O117" t="s">
        <v>163</v>
      </c>
      <c r="P117" t="s">
        <v>163</v>
      </c>
      <c r="Q117">
        <v>1000</v>
      </c>
      <c r="W117">
        <v>0</v>
      </c>
      <c r="X117">
        <v>-393839491</v>
      </c>
      <c r="Y117">
        <f t="shared" si="36"/>
        <v>1E-3</v>
      </c>
      <c r="AA117">
        <v>61873.2</v>
      </c>
      <c r="AB117">
        <v>0</v>
      </c>
      <c r="AC117">
        <v>0</v>
      </c>
      <c r="AD117">
        <v>0</v>
      </c>
      <c r="AE117">
        <v>70310.45</v>
      </c>
      <c r="AF117">
        <v>0</v>
      </c>
      <c r="AG117">
        <v>0</v>
      </c>
      <c r="AH117">
        <v>0</v>
      </c>
      <c r="AI117">
        <v>0.88</v>
      </c>
      <c r="AJ117">
        <v>1</v>
      </c>
      <c r="AK117">
        <v>1</v>
      </c>
      <c r="AL117">
        <v>1</v>
      </c>
      <c r="AM117">
        <v>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3</v>
      </c>
      <c r="AT117">
        <v>1E-3</v>
      </c>
      <c r="AU117" t="s">
        <v>3</v>
      </c>
      <c r="AV117">
        <v>0</v>
      </c>
      <c r="AW117">
        <v>2</v>
      </c>
      <c r="AX117">
        <v>65176297</v>
      </c>
      <c r="AY117">
        <v>1</v>
      </c>
      <c r="AZ117">
        <v>0</v>
      </c>
      <c r="BA117">
        <v>119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70.310450000000003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1</v>
      </c>
      <c r="BQ117">
        <v>70.310450000000003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1</v>
      </c>
      <c r="CV117">
        <v>0</v>
      </c>
      <c r="CW117">
        <v>0</v>
      </c>
      <c r="CX117">
        <f>ROUND(Y117*Source!I145,7)</f>
        <v>3.0000000000000001E-3</v>
      </c>
      <c r="CY117">
        <f>AA117</f>
        <v>61873.2</v>
      </c>
      <c r="CZ117">
        <f>AE117</f>
        <v>70310.45</v>
      </c>
      <c r="DA117">
        <f>AI117</f>
        <v>0.88</v>
      </c>
      <c r="DB117">
        <f t="shared" si="37"/>
        <v>70.31</v>
      </c>
      <c r="DC117">
        <f t="shared" si="38"/>
        <v>0</v>
      </c>
      <c r="DD117" t="s">
        <v>3</v>
      </c>
      <c r="DE117" t="s">
        <v>3</v>
      </c>
      <c r="DF117">
        <f>ROUND(ROUND(AE117*AI117,2)*CX117,2)</f>
        <v>185.62</v>
      </c>
      <c r="DG117">
        <f t="shared" si="40"/>
        <v>0</v>
      </c>
      <c r="DH117">
        <f t="shared" si="28"/>
        <v>0</v>
      </c>
      <c r="DI117">
        <f t="shared" si="29"/>
        <v>0</v>
      </c>
      <c r="DJ117">
        <f>DF117</f>
        <v>185.62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ROW(Source!A145)</f>
        <v>145</v>
      </c>
      <c r="B118">
        <v>65175792</v>
      </c>
      <c r="C118">
        <v>65176283</v>
      </c>
      <c r="D118">
        <v>59026221</v>
      </c>
      <c r="E118">
        <v>1</v>
      </c>
      <c r="F118">
        <v>1</v>
      </c>
      <c r="G118">
        <v>1</v>
      </c>
      <c r="H118">
        <v>3</v>
      </c>
      <c r="I118" t="s">
        <v>422</v>
      </c>
      <c r="J118" t="s">
        <v>423</v>
      </c>
      <c r="K118" t="s">
        <v>424</v>
      </c>
      <c r="L118">
        <v>1346</v>
      </c>
      <c r="N118">
        <v>1009</v>
      </c>
      <c r="O118" t="s">
        <v>380</v>
      </c>
      <c r="P118" t="s">
        <v>380</v>
      </c>
      <c r="Q118">
        <v>1</v>
      </c>
      <c r="W118">
        <v>0</v>
      </c>
      <c r="X118">
        <v>628117784</v>
      </c>
      <c r="Y118">
        <f t="shared" si="36"/>
        <v>0.3</v>
      </c>
      <c r="AA118">
        <v>104.64</v>
      </c>
      <c r="AB118">
        <v>0</v>
      </c>
      <c r="AC118">
        <v>0</v>
      </c>
      <c r="AD118">
        <v>0</v>
      </c>
      <c r="AE118">
        <v>79.88</v>
      </c>
      <c r="AF118">
        <v>0</v>
      </c>
      <c r="AG118">
        <v>0</v>
      </c>
      <c r="AH118">
        <v>0</v>
      </c>
      <c r="AI118">
        <v>1.31</v>
      </c>
      <c r="AJ118">
        <v>1</v>
      </c>
      <c r="AK118">
        <v>1</v>
      </c>
      <c r="AL118">
        <v>1</v>
      </c>
      <c r="AM118">
        <v>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3</v>
      </c>
      <c r="AT118">
        <v>0.3</v>
      </c>
      <c r="AU118" t="s">
        <v>3</v>
      </c>
      <c r="AV118">
        <v>0</v>
      </c>
      <c r="AW118">
        <v>2</v>
      </c>
      <c r="AX118">
        <v>65176298</v>
      </c>
      <c r="AY118">
        <v>1</v>
      </c>
      <c r="AZ118">
        <v>0</v>
      </c>
      <c r="BA118">
        <v>120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23.963999999999999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1</v>
      </c>
      <c r="BQ118">
        <v>23.963999999999999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1</v>
      </c>
      <c r="CV118">
        <v>0</v>
      </c>
      <c r="CW118">
        <v>0</v>
      </c>
      <c r="CX118">
        <f>ROUND(Y118*Source!I145,7)</f>
        <v>0.9</v>
      </c>
      <c r="CY118">
        <f>AA118</f>
        <v>104.64</v>
      </c>
      <c r="CZ118">
        <f>AE118</f>
        <v>79.88</v>
      </c>
      <c r="DA118">
        <f>AI118</f>
        <v>1.31</v>
      </c>
      <c r="DB118">
        <f t="shared" si="37"/>
        <v>23.96</v>
      </c>
      <c r="DC118">
        <f t="shared" si="38"/>
        <v>0</v>
      </c>
      <c r="DD118" t="s">
        <v>3</v>
      </c>
      <c r="DE118" t="s">
        <v>3</v>
      </c>
      <c r="DF118">
        <f>ROUND(ROUND(AE118*AI118,2)*CX118,2)</f>
        <v>94.18</v>
      </c>
      <c r="DG118">
        <f t="shared" si="40"/>
        <v>0</v>
      </c>
      <c r="DH118">
        <f t="shared" si="28"/>
        <v>0</v>
      </c>
      <c r="DI118">
        <f t="shared" si="29"/>
        <v>0</v>
      </c>
      <c r="DJ118">
        <f>DF118</f>
        <v>94.18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ROW(Source!A145)</f>
        <v>145</v>
      </c>
      <c r="B119">
        <v>65175792</v>
      </c>
      <c r="C119">
        <v>65176283</v>
      </c>
      <c r="D119">
        <v>58938947</v>
      </c>
      <c r="E119">
        <v>109</v>
      </c>
      <c r="F119">
        <v>1</v>
      </c>
      <c r="G119">
        <v>1</v>
      </c>
      <c r="H119">
        <v>3</v>
      </c>
      <c r="I119" t="s">
        <v>412</v>
      </c>
      <c r="J119" t="s">
        <v>3</v>
      </c>
      <c r="K119" t="s">
        <v>413</v>
      </c>
      <c r="L119">
        <v>3277935</v>
      </c>
      <c r="N119">
        <v>1013</v>
      </c>
      <c r="O119" t="s">
        <v>414</v>
      </c>
      <c r="P119" t="s">
        <v>414</v>
      </c>
      <c r="Q119">
        <v>1</v>
      </c>
      <c r="W119">
        <v>0</v>
      </c>
      <c r="X119">
        <v>274903907</v>
      </c>
      <c r="Y119">
        <f t="shared" si="36"/>
        <v>2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0</v>
      </c>
      <c r="AQ119">
        <v>1</v>
      </c>
      <c r="AR119">
        <v>0</v>
      </c>
      <c r="AS119" t="s">
        <v>3</v>
      </c>
      <c r="AT119">
        <v>2</v>
      </c>
      <c r="AU119" t="s">
        <v>3</v>
      </c>
      <c r="AV119">
        <v>0</v>
      </c>
      <c r="AW119">
        <v>2</v>
      </c>
      <c r="AX119">
        <v>65176299</v>
      </c>
      <c r="AY119">
        <v>1</v>
      </c>
      <c r="AZ119">
        <v>0</v>
      </c>
      <c r="BA119">
        <v>121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ROUND(Y119*Source!I145,7)</f>
        <v>6</v>
      </c>
      <c r="CY119">
        <f>AA119</f>
        <v>0</v>
      </c>
      <c r="CZ119">
        <f>AE119</f>
        <v>0</v>
      </c>
      <c r="DA119">
        <f>AI119</f>
        <v>1</v>
      </c>
      <c r="DB119">
        <f t="shared" si="37"/>
        <v>0</v>
      </c>
      <c r="DC119">
        <f t="shared" si="38"/>
        <v>0</v>
      </c>
      <c r="DD119" t="s">
        <v>3</v>
      </c>
      <c r="DE119" t="s">
        <v>3</v>
      </c>
      <c r="DF119">
        <f t="shared" ref="DF119:DF127" si="41">ROUND(ROUND(AE119,2)*CX119,2)</f>
        <v>0</v>
      </c>
      <c r="DG119">
        <f t="shared" si="40"/>
        <v>0</v>
      </c>
      <c r="DH119">
        <f t="shared" si="28"/>
        <v>0</v>
      </c>
      <c r="DI119">
        <f t="shared" si="29"/>
        <v>0</v>
      </c>
      <c r="DJ119">
        <f>DF119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ROW(Source!A146)</f>
        <v>146</v>
      </c>
      <c r="B120">
        <v>65175792</v>
      </c>
      <c r="C120">
        <v>65176300</v>
      </c>
      <c r="D120">
        <v>37080781</v>
      </c>
      <c r="E120">
        <v>109</v>
      </c>
      <c r="F120">
        <v>1</v>
      </c>
      <c r="G120">
        <v>1</v>
      </c>
      <c r="H120">
        <v>1</v>
      </c>
      <c r="I120" t="s">
        <v>425</v>
      </c>
      <c r="J120" t="s">
        <v>3</v>
      </c>
      <c r="K120" t="s">
        <v>477</v>
      </c>
      <c r="L120">
        <v>1191</v>
      </c>
      <c r="N120">
        <v>1013</v>
      </c>
      <c r="O120" t="s">
        <v>362</v>
      </c>
      <c r="P120" t="s">
        <v>362</v>
      </c>
      <c r="Q120">
        <v>1</v>
      </c>
      <c r="W120">
        <v>0</v>
      </c>
      <c r="X120">
        <v>-1936699058</v>
      </c>
      <c r="Y120">
        <f t="shared" si="36"/>
        <v>20.6</v>
      </c>
      <c r="AA120">
        <v>0</v>
      </c>
      <c r="AB120">
        <v>0</v>
      </c>
      <c r="AC120">
        <v>0</v>
      </c>
      <c r="AD120">
        <v>505.19</v>
      </c>
      <c r="AE120">
        <v>0</v>
      </c>
      <c r="AF120">
        <v>0</v>
      </c>
      <c r="AG120">
        <v>0</v>
      </c>
      <c r="AH120">
        <v>505.19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3</v>
      </c>
      <c r="AT120">
        <v>20.6</v>
      </c>
      <c r="AU120" t="s">
        <v>3</v>
      </c>
      <c r="AV120">
        <v>1</v>
      </c>
      <c r="AW120">
        <v>2</v>
      </c>
      <c r="AX120">
        <v>65176316</v>
      </c>
      <c r="AY120">
        <v>1</v>
      </c>
      <c r="AZ120">
        <v>0</v>
      </c>
      <c r="BA120">
        <v>122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10406.914000000001</v>
      </c>
      <c r="BN120">
        <v>20.6</v>
      </c>
      <c r="BO120">
        <v>0</v>
      </c>
      <c r="BP120">
        <v>1</v>
      </c>
      <c r="BQ120">
        <v>0</v>
      </c>
      <c r="BR120">
        <v>0</v>
      </c>
      <c r="BS120">
        <v>0</v>
      </c>
      <c r="BT120">
        <v>10406.914000000001</v>
      </c>
      <c r="BU120">
        <v>20.6</v>
      </c>
      <c r="BV120">
        <v>0</v>
      </c>
      <c r="BW120">
        <v>1</v>
      </c>
      <c r="CU120">
        <f>ROUND(AT120*Source!I146*AH120*AL120,2)</f>
        <v>66604.25</v>
      </c>
      <c r="CV120">
        <f>ROUND(Y120*Source!I146,7)</f>
        <v>131.84</v>
      </c>
      <c r="CW120">
        <v>0</v>
      </c>
      <c r="CX120">
        <f>ROUND(Y120*Source!I146,7)</f>
        <v>131.84</v>
      </c>
      <c r="CY120">
        <f>AD120</f>
        <v>505.19</v>
      </c>
      <c r="CZ120">
        <f>AH120</f>
        <v>505.19</v>
      </c>
      <c r="DA120">
        <f>AL120</f>
        <v>1</v>
      </c>
      <c r="DB120">
        <f t="shared" si="37"/>
        <v>10406.91</v>
      </c>
      <c r="DC120">
        <f t="shared" si="38"/>
        <v>0</v>
      </c>
      <c r="DD120" t="s">
        <v>3</v>
      </c>
      <c r="DE120" t="s">
        <v>3</v>
      </c>
      <c r="DF120">
        <f t="shared" si="41"/>
        <v>0</v>
      </c>
      <c r="DG120">
        <f t="shared" si="40"/>
        <v>0</v>
      </c>
      <c r="DH120">
        <f t="shared" si="28"/>
        <v>0</v>
      </c>
      <c r="DI120">
        <f t="shared" si="29"/>
        <v>66604.25</v>
      </c>
      <c r="DJ120">
        <f>DI120</f>
        <v>66604.25</v>
      </c>
      <c r="DK120">
        <v>1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ROW(Source!A146)</f>
        <v>146</v>
      </c>
      <c r="B121">
        <v>65175792</v>
      </c>
      <c r="C121">
        <v>65176300</v>
      </c>
      <c r="D121">
        <v>37064876</v>
      </c>
      <c r="E121">
        <v>109</v>
      </c>
      <c r="F121">
        <v>1</v>
      </c>
      <c r="G121">
        <v>1</v>
      </c>
      <c r="H121">
        <v>1</v>
      </c>
      <c r="I121" t="s">
        <v>363</v>
      </c>
      <c r="J121" t="s">
        <v>3</v>
      </c>
      <c r="K121" t="s">
        <v>364</v>
      </c>
      <c r="L121">
        <v>1191</v>
      </c>
      <c r="N121">
        <v>1013</v>
      </c>
      <c r="O121" t="s">
        <v>362</v>
      </c>
      <c r="P121" t="s">
        <v>362</v>
      </c>
      <c r="Q121">
        <v>1</v>
      </c>
      <c r="W121">
        <v>0</v>
      </c>
      <c r="X121">
        <v>-1417349443</v>
      </c>
      <c r="Y121">
        <f t="shared" si="36"/>
        <v>2.85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0</v>
      </c>
      <c r="AP121">
        <v>1</v>
      </c>
      <c r="AQ121">
        <v>1</v>
      </c>
      <c r="AR121">
        <v>0</v>
      </c>
      <c r="AS121" t="s">
        <v>3</v>
      </c>
      <c r="AT121">
        <v>2.85</v>
      </c>
      <c r="AU121" t="s">
        <v>3</v>
      </c>
      <c r="AV121">
        <v>2</v>
      </c>
      <c r="AW121">
        <v>2</v>
      </c>
      <c r="AX121">
        <v>65176317</v>
      </c>
      <c r="AY121">
        <v>1</v>
      </c>
      <c r="AZ121">
        <v>0</v>
      </c>
      <c r="BA121">
        <v>123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ROUND(Y121*Source!I146,7)</f>
        <v>18.239999999999998</v>
      </c>
      <c r="CY121">
        <f>AD121</f>
        <v>0</v>
      </c>
      <c r="CZ121">
        <f>AH121</f>
        <v>0</v>
      </c>
      <c r="DA121">
        <f>AL121</f>
        <v>1</v>
      </c>
      <c r="DB121">
        <f t="shared" si="37"/>
        <v>0</v>
      </c>
      <c r="DC121">
        <f t="shared" si="38"/>
        <v>0</v>
      </c>
      <c r="DD121" t="s">
        <v>3</v>
      </c>
      <c r="DE121" t="s">
        <v>3</v>
      </c>
      <c r="DF121">
        <f t="shared" si="41"/>
        <v>0</v>
      </c>
      <c r="DG121">
        <f t="shared" si="40"/>
        <v>0</v>
      </c>
      <c r="DH121">
        <f t="shared" si="28"/>
        <v>0</v>
      </c>
      <c r="DI121">
        <f t="shared" si="29"/>
        <v>0</v>
      </c>
      <c r="DJ121">
        <f>DI121</f>
        <v>0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ROW(Source!A146)</f>
        <v>146</v>
      </c>
      <c r="B122">
        <v>65175792</v>
      </c>
      <c r="C122">
        <v>65176300</v>
      </c>
      <c r="D122">
        <v>59054863</v>
      </c>
      <c r="E122">
        <v>1</v>
      </c>
      <c r="F122">
        <v>1</v>
      </c>
      <c r="G122">
        <v>1</v>
      </c>
      <c r="H122">
        <v>2</v>
      </c>
      <c r="I122" t="s">
        <v>427</v>
      </c>
      <c r="J122" t="s">
        <v>428</v>
      </c>
      <c r="K122" t="s">
        <v>429</v>
      </c>
      <c r="L122">
        <v>1368</v>
      </c>
      <c r="N122">
        <v>1011</v>
      </c>
      <c r="O122" t="s">
        <v>368</v>
      </c>
      <c r="P122" t="s">
        <v>368</v>
      </c>
      <c r="Q122">
        <v>1</v>
      </c>
      <c r="W122">
        <v>0</v>
      </c>
      <c r="X122">
        <v>1259570850</v>
      </c>
      <c r="Y122">
        <f t="shared" si="36"/>
        <v>1.01</v>
      </c>
      <c r="AA122">
        <v>0</v>
      </c>
      <c r="AB122">
        <v>2264.02</v>
      </c>
      <c r="AC122">
        <v>563.76</v>
      </c>
      <c r="AD122">
        <v>0</v>
      </c>
      <c r="AE122">
        <v>0</v>
      </c>
      <c r="AF122">
        <v>1689.57</v>
      </c>
      <c r="AG122">
        <v>563.76</v>
      </c>
      <c r="AH122">
        <v>0</v>
      </c>
      <c r="AI122">
        <v>1</v>
      </c>
      <c r="AJ122">
        <v>1.34</v>
      </c>
      <c r="AK122">
        <v>1</v>
      </c>
      <c r="AL122">
        <v>1</v>
      </c>
      <c r="AM122">
        <v>2</v>
      </c>
      <c r="AN122">
        <v>0</v>
      </c>
      <c r="AO122">
        <v>0</v>
      </c>
      <c r="AP122">
        <v>1</v>
      </c>
      <c r="AQ122">
        <v>1</v>
      </c>
      <c r="AR122">
        <v>0</v>
      </c>
      <c r="AS122" t="s">
        <v>3</v>
      </c>
      <c r="AT122">
        <v>1.01</v>
      </c>
      <c r="AU122" t="s">
        <v>3</v>
      </c>
      <c r="AV122">
        <v>1</v>
      </c>
      <c r="AW122">
        <v>2</v>
      </c>
      <c r="AX122">
        <v>65176318</v>
      </c>
      <c r="AY122">
        <v>1</v>
      </c>
      <c r="AZ122">
        <v>0</v>
      </c>
      <c r="BA122">
        <v>124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1706.4657</v>
      </c>
      <c r="BL122">
        <v>569.39760000000001</v>
      </c>
      <c r="BM122">
        <v>0</v>
      </c>
      <c r="BN122">
        <v>0</v>
      </c>
      <c r="BO122">
        <v>1.01</v>
      </c>
      <c r="BP122">
        <v>1</v>
      </c>
      <c r="BQ122">
        <v>0</v>
      </c>
      <c r="BR122">
        <v>1706.4657</v>
      </c>
      <c r="BS122">
        <v>569.39760000000001</v>
      </c>
      <c r="BT122">
        <v>0</v>
      </c>
      <c r="BU122">
        <v>0</v>
      </c>
      <c r="BV122">
        <v>1.01</v>
      </c>
      <c r="BW122">
        <v>1</v>
      </c>
      <c r="CV122">
        <v>0</v>
      </c>
      <c r="CW122">
        <f>ROUND(Y122*Source!I146*DO122,7)</f>
        <v>6.4640000000000004</v>
      </c>
      <c r="CX122">
        <f>ROUND(Y122*Source!I146,7)</f>
        <v>6.4640000000000004</v>
      </c>
      <c r="CY122">
        <f>AB122</f>
        <v>2264.02</v>
      </c>
      <c r="CZ122">
        <f>AF122</f>
        <v>1689.57</v>
      </c>
      <c r="DA122">
        <f>AJ122</f>
        <v>1.34</v>
      </c>
      <c r="DB122">
        <f t="shared" si="37"/>
        <v>1706.47</v>
      </c>
      <c r="DC122">
        <f t="shared" si="38"/>
        <v>569.4</v>
      </c>
      <c r="DD122" t="s">
        <v>3</v>
      </c>
      <c r="DE122" t="s">
        <v>3</v>
      </c>
      <c r="DF122">
        <f t="shared" si="41"/>
        <v>0</v>
      </c>
      <c r="DG122">
        <f>ROUND(ROUND(AF122*AJ122,2)*CX122,2)</f>
        <v>14634.63</v>
      </c>
      <c r="DH122">
        <f t="shared" si="28"/>
        <v>3644.14</v>
      </c>
      <c r="DI122">
        <f t="shared" si="29"/>
        <v>0</v>
      </c>
      <c r="DJ122">
        <f>DG122+DH122</f>
        <v>18278.77</v>
      </c>
      <c r="DK122">
        <v>0</v>
      </c>
      <c r="DL122" t="s">
        <v>372</v>
      </c>
      <c r="DM122">
        <v>5</v>
      </c>
      <c r="DN122" t="s">
        <v>362</v>
      </c>
      <c r="DO122">
        <v>1</v>
      </c>
    </row>
    <row r="123" spans="1:119" x14ac:dyDescent="0.2">
      <c r="A123">
        <f>ROW(Source!A146)</f>
        <v>146</v>
      </c>
      <c r="B123">
        <v>65175792</v>
      </c>
      <c r="C123">
        <v>65176300</v>
      </c>
      <c r="D123">
        <v>59054880</v>
      </c>
      <c r="E123">
        <v>1</v>
      </c>
      <c r="F123">
        <v>1</v>
      </c>
      <c r="G123">
        <v>1</v>
      </c>
      <c r="H123">
        <v>2</v>
      </c>
      <c r="I123" t="s">
        <v>402</v>
      </c>
      <c r="J123" t="s">
        <v>403</v>
      </c>
      <c r="K123" t="s">
        <v>404</v>
      </c>
      <c r="L123">
        <v>1368</v>
      </c>
      <c r="N123">
        <v>1011</v>
      </c>
      <c r="O123" t="s">
        <v>368</v>
      </c>
      <c r="P123" t="s">
        <v>368</v>
      </c>
      <c r="Q123">
        <v>1</v>
      </c>
      <c r="W123">
        <v>0</v>
      </c>
      <c r="X123">
        <v>-776243211</v>
      </c>
      <c r="Y123">
        <f t="shared" si="36"/>
        <v>0.92</v>
      </c>
      <c r="AA123">
        <v>0</v>
      </c>
      <c r="AB123">
        <v>1551.19</v>
      </c>
      <c r="AC123">
        <v>658.94</v>
      </c>
      <c r="AD123">
        <v>0</v>
      </c>
      <c r="AE123">
        <v>0</v>
      </c>
      <c r="AF123">
        <v>1551.19</v>
      </c>
      <c r="AG123">
        <v>658.94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0</v>
      </c>
      <c r="AP123">
        <v>1</v>
      </c>
      <c r="AQ123">
        <v>1</v>
      </c>
      <c r="AR123">
        <v>0</v>
      </c>
      <c r="AS123" t="s">
        <v>3</v>
      </c>
      <c r="AT123">
        <v>0.92</v>
      </c>
      <c r="AU123" t="s">
        <v>3</v>
      </c>
      <c r="AV123">
        <v>1</v>
      </c>
      <c r="AW123">
        <v>2</v>
      </c>
      <c r="AX123">
        <v>65176319</v>
      </c>
      <c r="AY123">
        <v>1</v>
      </c>
      <c r="AZ123">
        <v>0</v>
      </c>
      <c r="BA123">
        <v>125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1427.0948000000001</v>
      </c>
      <c r="BL123">
        <v>606.22480000000007</v>
      </c>
      <c r="BM123">
        <v>0</v>
      </c>
      <c r="BN123">
        <v>0</v>
      </c>
      <c r="BO123">
        <v>0.92</v>
      </c>
      <c r="BP123">
        <v>1</v>
      </c>
      <c r="BQ123">
        <v>0</v>
      </c>
      <c r="BR123">
        <v>1427.0948000000001</v>
      </c>
      <c r="BS123">
        <v>606.22480000000007</v>
      </c>
      <c r="BT123">
        <v>0</v>
      </c>
      <c r="BU123">
        <v>0</v>
      </c>
      <c r="BV123">
        <v>0.92</v>
      </c>
      <c r="BW123">
        <v>1</v>
      </c>
      <c r="CV123">
        <v>0</v>
      </c>
      <c r="CW123">
        <f>ROUND(Y123*Source!I146*DO123,7)</f>
        <v>5.8879999999999999</v>
      </c>
      <c r="CX123">
        <f>ROUND(Y123*Source!I146,7)</f>
        <v>5.8879999999999999</v>
      </c>
      <c r="CY123">
        <f>AB123</f>
        <v>1551.19</v>
      </c>
      <c r="CZ123">
        <f>AF123</f>
        <v>1551.19</v>
      </c>
      <c r="DA123">
        <f>AJ123</f>
        <v>1</v>
      </c>
      <c r="DB123">
        <f t="shared" si="37"/>
        <v>1427.09</v>
      </c>
      <c r="DC123">
        <f t="shared" si="38"/>
        <v>606.22</v>
      </c>
      <c r="DD123" t="s">
        <v>3</v>
      </c>
      <c r="DE123" t="s">
        <v>3</v>
      </c>
      <c r="DF123">
        <f t="shared" si="41"/>
        <v>0</v>
      </c>
      <c r="DG123">
        <f>ROUND(ROUND(AF123,2)*CX123,2)</f>
        <v>9133.41</v>
      </c>
      <c r="DH123">
        <f t="shared" si="28"/>
        <v>3879.84</v>
      </c>
      <c r="DI123">
        <f t="shared" si="29"/>
        <v>0</v>
      </c>
      <c r="DJ123">
        <f>DG123+DH123</f>
        <v>13013.25</v>
      </c>
      <c r="DK123">
        <v>1</v>
      </c>
      <c r="DL123" t="s">
        <v>405</v>
      </c>
      <c r="DM123">
        <v>6</v>
      </c>
      <c r="DN123" t="s">
        <v>362</v>
      </c>
      <c r="DO123">
        <v>1</v>
      </c>
    </row>
    <row r="124" spans="1:119" x14ac:dyDescent="0.2">
      <c r="A124">
        <f>ROW(Source!A146)</f>
        <v>146</v>
      </c>
      <c r="B124">
        <v>65175792</v>
      </c>
      <c r="C124">
        <v>65176300</v>
      </c>
      <c r="D124">
        <v>59055768</v>
      </c>
      <c r="E124">
        <v>1</v>
      </c>
      <c r="F124">
        <v>1</v>
      </c>
      <c r="G124">
        <v>1</v>
      </c>
      <c r="H124">
        <v>2</v>
      </c>
      <c r="I124" t="s">
        <v>373</v>
      </c>
      <c r="J124" t="s">
        <v>374</v>
      </c>
      <c r="K124" t="s">
        <v>375</v>
      </c>
      <c r="L124">
        <v>1368</v>
      </c>
      <c r="N124">
        <v>1011</v>
      </c>
      <c r="O124" t="s">
        <v>368</v>
      </c>
      <c r="P124" t="s">
        <v>368</v>
      </c>
      <c r="Q124">
        <v>1</v>
      </c>
      <c r="W124">
        <v>0</v>
      </c>
      <c r="X124">
        <v>721652621</v>
      </c>
      <c r="Y124">
        <f t="shared" si="36"/>
        <v>0.92</v>
      </c>
      <c r="AA124">
        <v>0</v>
      </c>
      <c r="AB124">
        <v>578.28</v>
      </c>
      <c r="AC124">
        <v>490.55</v>
      </c>
      <c r="AD124">
        <v>0</v>
      </c>
      <c r="AE124">
        <v>0</v>
      </c>
      <c r="AF124">
        <v>477.92</v>
      </c>
      <c r="AG124">
        <v>490.55</v>
      </c>
      <c r="AH124">
        <v>0</v>
      </c>
      <c r="AI124">
        <v>1</v>
      </c>
      <c r="AJ124">
        <v>1.21</v>
      </c>
      <c r="AK124">
        <v>1</v>
      </c>
      <c r="AL124">
        <v>1</v>
      </c>
      <c r="AM124">
        <v>2</v>
      </c>
      <c r="AN124">
        <v>0</v>
      </c>
      <c r="AO124">
        <v>0</v>
      </c>
      <c r="AP124">
        <v>1</v>
      </c>
      <c r="AQ124">
        <v>1</v>
      </c>
      <c r="AR124">
        <v>0</v>
      </c>
      <c r="AS124" t="s">
        <v>3</v>
      </c>
      <c r="AT124">
        <v>0.92</v>
      </c>
      <c r="AU124" t="s">
        <v>3</v>
      </c>
      <c r="AV124">
        <v>1</v>
      </c>
      <c r="AW124">
        <v>2</v>
      </c>
      <c r="AX124">
        <v>65176320</v>
      </c>
      <c r="AY124">
        <v>1</v>
      </c>
      <c r="AZ124">
        <v>0</v>
      </c>
      <c r="BA124">
        <v>126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439.68640000000005</v>
      </c>
      <c r="BL124">
        <v>451.30600000000004</v>
      </c>
      <c r="BM124">
        <v>0</v>
      </c>
      <c r="BN124">
        <v>0</v>
      </c>
      <c r="BO124">
        <v>0.92</v>
      </c>
      <c r="BP124">
        <v>1</v>
      </c>
      <c r="BQ124">
        <v>0</v>
      </c>
      <c r="BR124">
        <v>439.68640000000005</v>
      </c>
      <c r="BS124">
        <v>451.30600000000004</v>
      </c>
      <c r="BT124">
        <v>0</v>
      </c>
      <c r="BU124">
        <v>0</v>
      </c>
      <c r="BV124">
        <v>0.92</v>
      </c>
      <c r="BW124">
        <v>1</v>
      </c>
      <c r="CV124">
        <v>0</v>
      </c>
      <c r="CW124">
        <f>ROUND(Y124*Source!I146*DO124,7)</f>
        <v>5.8879999999999999</v>
      </c>
      <c r="CX124">
        <f>ROUND(Y124*Source!I146,7)</f>
        <v>5.8879999999999999</v>
      </c>
      <c r="CY124">
        <f>AB124</f>
        <v>578.28</v>
      </c>
      <c r="CZ124">
        <f>AF124</f>
        <v>477.92</v>
      </c>
      <c r="DA124">
        <f>AJ124</f>
        <v>1.21</v>
      </c>
      <c r="DB124">
        <f t="shared" si="37"/>
        <v>439.69</v>
      </c>
      <c r="DC124">
        <f t="shared" si="38"/>
        <v>451.31</v>
      </c>
      <c r="DD124" t="s">
        <v>3</v>
      </c>
      <c r="DE124" t="s">
        <v>3</v>
      </c>
      <c r="DF124">
        <f t="shared" si="41"/>
        <v>0</v>
      </c>
      <c r="DG124">
        <f>ROUND(ROUND(AF124*AJ124,2)*CX124,2)</f>
        <v>3404.91</v>
      </c>
      <c r="DH124">
        <f t="shared" si="28"/>
        <v>2888.36</v>
      </c>
      <c r="DI124">
        <f t="shared" si="29"/>
        <v>0</v>
      </c>
      <c r="DJ124">
        <f>DG124+DH124</f>
        <v>6293.27</v>
      </c>
      <c r="DK124">
        <v>0</v>
      </c>
      <c r="DL124" t="s">
        <v>376</v>
      </c>
      <c r="DM124">
        <v>4</v>
      </c>
      <c r="DN124" t="s">
        <v>362</v>
      </c>
      <c r="DO124">
        <v>1</v>
      </c>
    </row>
    <row r="125" spans="1:119" x14ac:dyDescent="0.2">
      <c r="A125">
        <f>ROW(Source!A146)</f>
        <v>146</v>
      </c>
      <c r="B125">
        <v>65175792</v>
      </c>
      <c r="C125">
        <v>65176300</v>
      </c>
      <c r="D125">
        <v>59055946</v>
      </c>
      <c r="E125">
        <v>1</v>
      </c>
      <c r="F125">
        <v>1</v>
      </c>
      <c r="G125">
        <v>1</v>
      </c>
      <c r="H125">
        <v>2</v>
      </c>
      <c r="I125" t="s">
        <v>430</v>
      </c>
      <c r="J125" t="s">
        <v>431</v>
      </c>
      <c r="K125" t="s">
        <v>432</v>
      </c>
      <c r="L125">
        <v>1368</v>
      </c>
      <c r="N125">
        <v>1011</v>
      </c>
      <c r="O125" t="s">
        <v>368</v>
      </c>
      <c r="P125" t="s">
        <v>368</v>
      </c>
      <c r="Q125">
        <v>1</v>
      </c>
      <c r="W125">
        <v>0</v>
      </c>
      <c r="X125">
        <v>-379547410</v>
      </c>
      <c r="Y125">
        <f t="shared" si="36"/>
        <v>0.33</v>
      </c>
      <c r="AA125">
        <v>0</v>
      </c>
      <c r="AB125">
        <v>99.95</v>
      </c>
      <c r="AC125">
        <v>0</v>
      </c>
      <c r="AD125">
        <v>0</v>
      </c>
      <c r="AE125">
        <v>0</v>
      </c>
      <c r="AF125">
        <v>99.95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0</v>
      </c>
      <c r="AP125">
        <v>1</v>
      </c>
      <c r="AQ125">
        <v>1</v>
      </c>
      <c r="AR125">
        <v>0</v>
      </c>
      <c r="AS125" t="s">
        <v>3</v>
      </c>
      <c r="AT125">
        <v>0.33</v>
      </c>
      <c r="AU125" t="s">
        <v>3</v>
      </c>
      <c r="AV125">
        <v>1</v>
      </c>
      <c r="AW125">
        <v>2</v>
      </c>
      <c r="AX125">
        <v>65176321</v>
      </c>
      <c r="AY125">
        <v>1</v>
      </c>
      <c r="AZ125">
        <v>0</v>
      </c>
      <c r="BA125">
        <v>127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32.983499999999999</v>
      </c>
      <c r="BL125">
        <v>0</v>
      </c>
      <c r="BM125">
        <v>0</v>
      </c>
      <c r="BN125">
        <v>0</v>
      </c>
      <c r="BO125">
        <v>0</v>
      </c>
      <c r="BP125">
        <v>1</v>
      </c>
      <c r="BQ125">
        <v>0</v>
      </c>
      <c r="BR125">
        <v>32.983499999999999</v>
      </c>
      <c r="BS125">
        <v>0</v>
      </c>
      <c r="BT125">
        <v>0</v>
      </c>
      <c r="BU125">
        <v>0</v>
      </c>
      <c r="BV125">
        <v>0</v>
      </c>
      <c r="BW125">
        <v>1</v>
      </c>
      <c r="CV125">
        <v>0</v>
      </c>
      <c r="CW125">
        <f>ROUND(Y125*Source!I146*DO125,7)</f>
        <v>0</v>
      </c>
      <c r="CX125">
        <f>ROUND(Y125*Source!I146,7)</f>
        <v>2.1120000000000001</v>
      </c>
      <c r="CY125">
        <f>AB125</f>
        <v>99.95</v>
      </c>
      <c r="CZ125">
        <f>AF125</f>
        <v>99.95</v>
      </c>
      <c r="DA125">
        <f>AJ125</f>
        <v>1</v>
      </c>
      <c r="DB125">
        <f t="shared" si="37"/>
        <v>32.979999999999997</v>
      </c>
      <c r="DC125">
        <f t="shared" si="38"/>
        <v>0</v>
      </c>
      <c r="DD125" t="s">
        <v>3</v>
      </c>
      <c r="DE125" t="s">
        <v>3</v>
      </c>
      <c r="DF125">
        <f t="shared" si="41"/>
        <v>0</v>
      </c>
      <c r="DG125">
        <f t="shared" ref="DG125:DG137" si="42">ROUND(ROUND(AF125,2)*CX125,2)</f>
        <v>211.09</v>
      </c>
      <c r="DH125">
        <f t="shared" si="28"/>
        <v>0</v>
      </c>
      <c r="DI125">
        <f t="shared" si="29"/>
        <v>0</v>
      </c>
      <c r="DJ125">
        <f>DG125+DH125</f>
        <v>211.09</v>
      </c>
      <c r="DK125">
        <v>1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ROW(Source!A146)</f>
        <v>146</v>
      </c>
      <c r="B126">
        <v>65175792</v>
      </c>
      <c r="C126">
        <v>65176300</v>
      </c>
      <c r="D126">
        <v>59055958</v>
      </c>
      <c r="E126">
        <v>1</v>
      </c>
      <c r="F126">
        <v>1</v>
      </c>
      <c r="G126">
        <v>1</v>
      </c>
      <c r="H126">
        <v>2</v>
      </c>
      <c r="I126" t="s">
        <v>433</v>
      </c>
      <c r="J126" t="s">
        <v>434</v>
      </c>
      <c r="K126" t="s">
        <v>435</v>
      </c>
      <c r="L126">
        <v>1368</v>
      </c>
      <c r="N126">
        <v>1011</v>
      </c>
      <c r="O126" t="s">
        <v>368</v>
      </c>
      <c r="P126" t="s">
        <v>368</v>
      </c>
      <c r="Q126">
        <v>1</v>
      </c>
      <c r="W126">
        <v>0</v>
      </c>
      <c r="X126">
        <v>-278178338</v>
      </c>
      <c r="Y126">
        <f t="shared" si="36"/>
        <v>2.33</v>
      </c>
      <c r="AA126">
        <v>0</v>
      </c>
      <c r="AB126">
        <v>26.32</v>
      </c>
      <c r="AC126">
        <v>0</v>
      </c>
      <c r="AD126">
        <v>0</v>
      </c>
      <c r="AE126">
        <v>0</v>
      </c>
      <c r="AF126">
        <v>26.32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0</v>
      </c>
      <c r="AP126">
        <v>1</v>
      </c>
      <c r="AQ126">
        <v>1</v>
      </c>
      <c r="AR126">
        <v>0</v>
      </c>
      <c r="AS126" t="s">
        <v>3</v>
      </c>
      <c r="AT126">
        <v>2.33</v>
      </c>
      <c r="AU126" t="s">
        <v>3</v>
      </c>
      <c r="AV126">
        <v>1</v>
      </c>
      <c r="AW126">
        <v>2</v>
      </c>
      <c r="AX126">
        <v>65176322</v>
      </c>
      <c r="AY126">
        <v>1</v>
      </c>
      <c r="AZ126">
        <v>0</v>
      </c>
      <c r="BA126">
        <v>128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61.325600000000001</v>
      </c>
      <c r="BL126">
        <v>0</v>
      </c>
      <c r="BM126">
        <v>0</v>
      </c>
      <c r="BN126">
        <v>0</v>
      </c>
      <c r="BO126">
        <v>0</v>
      </c>
      <c r="BP126">
        <v>1</v>
      </c>
      <c r="BQ126">
        <v>0</v>
      </c>
      <c r="BR126">
        <v>61.325600000000001</v>
      </c>
      <c r="BS126">
        <v>0</v>
      </c>
      <c r="BT126">
        <v>0</v>
      </c>
      <c r="BU126">
        <v>0</v>
      </c>
      <c r="BV126">
        <v>0</v>
      </c>
      <c r="BW126">
        <v>1</v>
      </c>
      <c r="CV126">
        <v>0</v>
      </c>
      <c r="CW126">
        <f>ROUND(Y126*Source!I146*DO126,7)</f>
        <v>0</v>
      </c>
      <c r="CX126">
        <f>ROUND(Y126*Source!I146,7)</f>
        <v>14.912000000000001</v>
      </c>
      <c r="CY126">
        <f>AB126</f>
        <v>26.32</v>
      </c>
      <c r="CZ126">
        <f>AF126</f>
        <v>26.32</v>
      </c>
      <c r="DA126">
        <f>AJ126</f>
        <v>1</v>
      </c>
      <c r="DB126">
        <f t="shared" si="37"/>
        <v>61.33</v>
      </c>
      <c r="DC126">
        <f t="shared" si="38"/>
        <v>0</v>
      </c>
      <c r="DD126" t="s">
        <v>3</v>
      </c>
      <c r="DE126" t="s">
        <v>3</v>
      </c>
      <c r="DF126">
        <f t="shared" si="41"/>
        <v>0</v>
      </c>
      <c r="DG126">
        <f t="shared" si="42"/>
        <v>392.48</v>
      </c>
      <c r="DH126">
        <f t="shared" si="28"/>
        <v>0</v>
      </c>
      <c r="DI126">
        <f t="shared" si="29"/>
        <v>0</v>
      </c>
      <c r="DJ126">
        <f>DG126+DH126</f>
        <v>392.48</v>
      </c>
      <c r="DK126">
        <v>1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ROW(Source!A146)</f>
        <v>146</v>
      </c>
      <c r="B127">
        <v>65175792</v>
      </c>
      <c r="C127">
        <v>65176300</v>
      </c>
      <c r="D127">
        <v>59008768</v>
      </c>
      <c r="E127">
        <v>1</v>
      </c>
      <c r="F127">
        <v>1</v>
      </c>
      <c r="G127">
        <v>1</v>
      </c>
      <c r="H127">
        <v>3</v>
      </c>
      <c r="I127" t="s">
        <v>436</v>
      </c>
      <c r="J127" t="s">
        <v>437</v>
      </c>
      <c r="K127" t="s">
        <v>438</v>
      </c>
      <c r="L127">
        <v>1383</v>
      </c>
      <c r="N127">
        <v>1013</v>
      </c>
      <c r="O127" t="s">
        <v>439</v>
      </c>
      <c r="P127" t="s">
        <v>439</v>
      </c>
      <c r="Q127">
        <v>1</v>
      </c>
      <c r="W127">
        <v>0</v>
      </c>
      <c r="X127">
        <v>2066892133</v>
      </c>
      <c r="Y127">
        <f t="shared" si="36"/>
        <v>0.13439999999999999</v>
      </c>
      <c r="AA127">
        <v>5.56</v>
      </c>
      <c r="AB127">
        <v>0</v>
      </c>
      <c r="AC127">
        <v>0</v>
      </c>
      <c r="AD127">
        <v>0</v>
      </c>
      <c r="AE127">
        <v>5.56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0</v>
      </c>
      <c r="AP127">
        <v>1</v>
      </c>
      <c r="AQ127">
        <v>1</v>
      </c>
      <c r="AR127">
        <v>0</v>
      </c>
      <c r="AS127" t="s">
        <v>3</v>
      </c>
      <c r="AT127">
        <v>0.13439999999999999</v>
      </c>
      <c r="AU127" t="s">
        <v>3</v>
      </c>
      <c r="AV127">
        <v>0</v>
      </c>
      <c r="AW127">
        <v>2</v>
      </c>
      <c r="AX127">
        <v>65176323</v>
      </c>
      <c r="AY127">
        <v>1</v>
      </c>
      <c r="AZ127">
        <v>0</v>
      </c>
      <c r="BA127">
        <v>129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0.74726399999999993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1</v>
      </c>
      <c r="BQ127">
        <v>0.74726399999999993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1</v>
      </c>
      <c r="CV127">
        <v>0</v>
      </c>
      <c r="CW127">
        <v>0</v>
      </c>
      <c r="CX127">
        <f>ROUND(Y127*Source!I146,7)</f>
        <v>0.86016000000000004</v>
      </c>
      <c r="CY127">
        <f t="shared" ref="CY127:CY134" si="43">AA127</f>
        <v>5.56</v>
      </c>
      <c r="CZ127">
        <f t="shared" ref="CZ127:CZ134" si="44">AE127</f>
        <v>5.56</v>
      </c>
      <c r="DA127">
        <f t="shared" ref="DA127:DA134" si="45">AI127</f>
        <v>1</v>
      </c>
      <c r="DB127">
        <f t="shared" si="37"/>
        <v>0.75</v>
      </c>
      <c r="DC127">
        <f t="shared" si="38"/>
        <v>0</v>
      </c>
      <c r="DD127" t="s">
        <v>3</v>
      </c>
      <c r="DE127" t="s">
        <v>3</v>
      </c>
      <c r="DF127">
        <f t="shared" si="41"/>
        <v>4.78</v>
      </c>
      <c r="DG127">
        <f t="shared" si="42"/>
        <v>0</v>
      </c>
      <c r="DH127">
        <f t="shared" si="28"/>
        <v>0</v>
      </c>
      <c r="DI127">
        <f t="shared" si="29"/>
        <v>0</v>
      </c>
      <c r="DJ127">
        <f t="shared" ref="DJ127:DJ134" si="46">DF127</f>
        <v>4.78</v>
      </c>
      <c r="DK127">
        <v>1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ROW(Source!A146)</f>
        <v>146</v>
      </c>
      <c r="B128">
        <v>65175792</v>
      </c>
      <c r="C128">
        <v>65176300</v>
      </c>
      <c r="D128">
        <v>59009477</v>
      </c>
      <c r="E128">
        <v>1</v>
      </c>
      <c r="F128">
        <v>1</v>
      </c>
      <c r="G128">
        <v>1</v>
      </c>
      <c r="H128">
        <v>3</v>
      </c>
      <c r="I128" t="s">
        <v>440</v>
      </c>
      <c r="J128" t="s">
        <v>441</v>
      </c>
      <c r="K128" t="s">
        <v>442</v>
      </c>
      <c r="L128">
        <v>1346</v>
      </c>
      <c r="N128">
        <v>1009</v>
      </c>
      <c r="O128" t="s">
        <v>380</v>
      </c>
      <c r="P128" t="s">
        <v>380</v>
      </c>
      <c r="Q128">
        <v>1</v>
      </c>
      <c r="W128">
        <v>0</v>
      </c>
      <c r="X128">
        <v>1568892381</v>
      </c>
      <c r="Y128">
        <f t="shared" si="36"/>
        <v>0.2</v>
      </c>
      <c r="AA128">
        <v>147.85</v>
      </c>
      <c r="AB128">
        <v>0</v>
      </c>
      <c r="AC128">
        <v>0</v>
      </c>
      <c r="AD128">
        <v>0</v>
      </c>
      <c r="AE128">
        <v>155.63</v>
      </c>
      <c r="AF128">
        <v>0</v>
      </c>
      <c r="AG128">
        <v>0</v>
      </c>
      <c r="AH128">
        <v>0</v>
      </c>
      <c r="AI128">
        <v>0.95</v>
      </c>
      <c r="AJ128">
        <v>1</v>
      </c>
      <c r="AK128">
        <v>1</v>
      </c>
      <c r="AL128">
        <v>1</v>
      </c>
      <c r="AM128">
        <v>2</v>
      </c>
      <c r="AN128">
        <v>0</v>
      </c>
      <c r="AO128">
        <v>0</v>
      </c>
      <c r="AP128">
        <v>1</v>
      </c>
      <c r="AQ128">
        <v>1</v>
      </c>
      <c r="AR128">
        <v>0</v>
      </c>
      <c r="AS128" t="s">
        <v>3</v>
      </c>
      <c r="AT128">
        <v>0.2</v>
      </c>
      <c r="AU128" t="s">
        <v>3</v>
      </c>
      <c r="AV128">
        <v>0</v>
      </c>
      <c r="AW128">
        <v>2</v>
      </c>
      <c r="AX128">
        <v>65176324</v>
      </c>
      <c r="AY128">
        <v>1</v>
      </c>
      <c r="AZ128">
        <v>0</v>
      </c>
      <c r="BA128">
        <v>130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31.126000000000001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1</v>
      </c>
      <c r="BQ128">
        <v>31.126000000000001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1</v>
      </c>
      <c r="CV128">
        <v>0</v>
      </c>
      <c r="CW128">
        <v>0</v>
      </c>
      <c r="CX128">
        <f>ROUND(Y128*Source!I146,7)</f>
        <v>1.28</v>
      </c>
      <c r="CY128">
        <f t="shared" si="43"/>
        <v>147.85</v>
      </c>
      <c r="CZ128">
        <f t="shared" si="44"/>
        <v>155.63</v>
      </c>
      <c r="DA128">
        <f t="shared" si="45"/>
        <v>0.95</v>
      </c>
      <c r="DB128">
        <f t="shared" si="37"/>
        <v>31.13</v>
      </c>
      <c r="DC128">
        <f t="shared" si="38"/>
        <v>0</v>
      </c>
      <c r="DD128" t="s">
        <v>3</v>
      </c>
      <c r="DE128" t="s">
        <v>3</v>
      </c>
      <c r="DF128">
        <f t="shared" ref="DF128:DF133" si="47">ROUND(ROUND(AE128*AI128,2)*CX128,2)</f>
        <v>189.25</v>
      </c>
      <c r="DG128">
        <f t="shared" si="42"/>
        <v>0</v>
      </c>
      <c r="DH128">
        <f t="shared" si="28"/>
        <v>0</v>
      </c>
      <c r="DI128">
        <f t="shared" si="29"/>
        <v>0</v>
      </c>
      <c r="DJ128">
        <f t="shared" si="46"/>
        <v>189.25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ROW(Source!A146)</f>
        <v>146</v>
      </c>
      <c r="B129">
        <v>65175792</v>
      </c>
      <c r="C129">
        <v>65176300</v>
      </c>
      <c r="D129">
        <v>59010068</v>
      </c>
      <c r="E129">
        <v>1</v>
      </c>
      <c r="F129">
        <v>1</v>
      </c>
      <c r="G129">
        <v>1</v>
      </c>
      <c r="H129">
        <v>3</v>
      </c>
      <c r="I129" t="s">
        <v>416</v>
      </c>
      <c r="J129" t="s">
        <v>417</v>
      </c>
      <c r="K129" t="s">
        <v>418</v>
      </c>
      <c r="L129">
        <v>1346</v>
      </c>
      <c r="N129">
        <v>1009</v>
      </c>
      <c r="O129" t="s">
        <v>380</v>
      </c>
      <c r="P129" t="s">
        <v>380</v>
      </c>
      <c r="Q129">
        <v>1</v>
      </c>
      <c r="W129">
        <v>0</v>
      </c>
      <c r="X129">
        <v>391631581</v>
      </c>
      <c r="Y129">
        <f t="shared" ref="Y129:Y160" si="48">AT129</f>
        <v>1.25</v>
      </c>
      <c r="AA129">
        <v>201.17</v>
      </c>
      <c r="AB129">
        <v>0</v>
      </c>
      <c r="AC129">
        <v>0</v>
      </c>
      <c r="AD129">
        <v>0</v>
      </c>
      <c r="AE129">
        <v>174.93</v>
      </c>
      <c r="AF129">
        <v>0</v>
      </c>
      <c r="AG129">
        <v>0</v>
      </c>
      <c r="AH129">
        <v>0</v>
      </c>
      <c r="AI129">
        <v>1.1499999999999999</v>
      </c>
      <c r="AJ129">
        <v>1</v>
      </c>
      <c r="AK129">
        <v>1</v>
      </c>
      <c r="AL129">
        <v>1</v>
      </c>
      <c r="AM129">
        <v>2</v>
      </c>
      <c r="AN129">
        <v>0</v>
      </c>
      <c r="AO129">
        <v>0</v>
      </c>
      <c r="AP129">
        <v>1</v>
      </c>
      <c r="AQ129">
        <v>1</v>
      </c>
      <c r="AR129">
        <v>0</v>
      </c>
      <c r="AS129" t="s">
        <v>3</v>
      </c>
      <c r="AT129">
        <v>1.25</v>
      </c>
      <c r="AU129" t="s">
        <v>3</v>
      </c>
      <c r="AV129">
        <v>0</v>
      </c>
      <c r="AW129">
        <v>2</v>
      </c>
      <c r="AX129">
        <v>65176325</v>
      </c>
      <c r="AY129">
        <v>1</v>
      </c>
      <c r="AZ129">
        <v>0</v>
      </c>
      <c r="BA129">
        <v>131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218.66250000000002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1</v>
      </c>
      <c r="BQ129">
        <v>218.66250000000002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1</v>
      </c>
      <c r="CV129">
        <v>0</v>
      </c>
      <c r="CW129">
        <v>0</v>
      </c>
      <c r="CX129">
        <f>ROUND(Y129*Source!I146,7)</f>
        <v>8</v>
      </c>
      <c r="CY129">
        <f t="shared" si="43"/>
        <v>201.17</v>
      </c>
      <c r="CZ129">
        <f t="shared" si="44"/>
        <v>174.93</v>
      </c>
      <c r="DA129">
        <f t="shared" si="45"/>
        <v>1.1499999999999999</v>
      </c>
      <c r="DB129">
        <f t="shared" ref="DB129:DB160" si="49">ROUND(ROUND(AT129*CZ129,2),6)</f>
        <v>218.66</v>
      </c>
      <c r="DC129">
        <f t="shared" ref="DC129:DC160" si="50">ROUND(ROUND(AT129*AG129,2),6)</f>
        <v>0</v>
      </c>
      <c r="DD129" t="s">
        <v>3</v>
      </c>
      <c r="DE129" t="s">
        <v>3</v>
      </c>
      <c r="DF129">
        <f t="shared" si="47"/>
        <v>1609.36</v>
      </c>
      <c r="DG129">
        <f t="shared" si="42"/>
        <v>0</v>
      </c>
      <c r="DH129">
        <f t="shared" ref="DH129:DH192" si="51">ROUND(ROUND(AG129,2)*CX129,2)</f>
        <v>0</v>
      </c>
      <c r="DI129">
        <f t="shared" ref="DI129:DI192" si="52">ROUND(ROUND(AH129,2)*CX129,2)</f>
        <v>0</v>
      </c>
      <c r="DJ129">
        <f t="shared" si="46"/>
        <v>1609.36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ROW(Source!A146)</f>
        <v>146</v>
      </c>
      <c r="B130">
        <v>65175792</v>
      </c>
      <c r="C130">
        <v>65176300</v>
      </c>
      <c r="D130">
        <v>59014744</v>
      </c>
      <c r="E130">
        <v>1</v>
      </c>
      <c r="F130">
        <v>1</v>
      </c>
      <c r="G130">
        <v>1</v>
      </c>
      <c r="H130">
        <v>3</v>
      </c>
      <c r="I130" t="s">
        <v>443</v>
      </c>
      <c r="J130" t="s">
        <v>444</v>
      </c>
      <c r="K130" t="s">
        <v>445</v>
      </c>
      <c r="L130">
        <v>1348</v>
      </c>
      <c r="N130">
        <v>1009</v>
      </c>
      <c r="O130" t="s">
        <v>163</v>
      </c>
      <c r="P130" t="s">
        <v>163</v>
      </c>
      <c r="Q130">
        <v>1000</v>
      </c>
      <c r="W130">
        <v>0</v>
      </c>
      <c r="X130">
        <v>1030386617</v>
      </c>
      <c r="Y130">
        <f t="shared" si="48"/>
        <v>8.1000000000000003E-2</v>
      </c>
      <c r="AA130">
        <v>126334.57</v>
      </c>
      <c r="AB130">
        <v>0</v>
      </c>
      <c r="AC130">
        <v>0</v>
      </c>
      <c r="AD130">
        <v>0</v>
      </c>
      <c r="AE130">
        <v>105278.81</v>
      </c>
      <c r="AF130">
        <v>0</v>
      </c>
      <c r="AG130">
        <v>0</v>
      </c>
      <c r="AH130">
        <v>0</v>
      </c>
      <c r="AI130">
        <v>1.2</v>
      </c>
      <c r="AJ130">
        <v>1</v>
      </c>
      <c r="AK130">
        <v>1</v>
      </c>
      <c r="AL130">
        <v>1</v>
      </c>
      <c r="AM130">
        <v>2</v>
      </c>
      <c r="AN130">
        <v>0</v>
      </c>
      <c r="AO130">
        <v>0</v>
      </c>
      <c r="AP130">
        <v>1</v>
      </c>
      <c r="AQ130">
        <v>1</v>
      </c>
      <c r="AR130">
        <v>0</v>
      </c>
      <c r="AS130" t="s">
        <v>3</v>
      </c>
      <c r="AT130">
        <v>8.1000000000000003E-2</v>
      </c>
      <c r="AU130" t="s">
        <v>3</v>
      </c>
      <c r="AV130">
        <v>0</v>
      </c>
      <c r="AW130">
        <v>2</v>
      </c>
      <c r="AX130">
        <v>65176326</v>
      </c>
      <c r="AY130">
        <v>1</v>
      </c>
      <c r="AZ130">
        <v>0</v>
      </c>
      <c r="BA130">
        <v>132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8527.5836099999997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1</v>
      </c>
      <c r="BQ130">
        <v>8527.5836099999997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1</v>
      </c>
      <c r="CV130">
        <v>0</v>
      </c>
      <c r="CW130">
        <v>0</v>
      </c>
      <c r="CX130">
        <f>ROUND(Y130*Source!I146,7)</f>
        <v>0.51839999999999997</v>
      </c>
      <c r="CY130">
        <f t="shared" si="43"/>
        <v>126334.57</v>
      </c>
      <c r="CZ130">
        <f t="shared" si="44"/>
        <v>105278.81</v>
      </c>
      <c r="DA130">
        <f t="shared" si="45"/>
        <v>1.2</v>
      </c>
      <c r="DB130">
        <f t="shared" si="49"/>
        <v>8527.58</v>
      </c>
      <c r="DC130">
        <f t="shared" si="50"/>
        <v>0</v>
      </c>
      <c r="DD130" t="s">
        <v>3</v>
      </c>
      <c r="DE130" t="s">
        <v>3</v>
      </c>
      <c r="DF130">
        <f t="shared" si="47"/>
        <v>65491.839999999997</v>
      </c>
      <c r="DG130">
        <f t="shared" si="42"/>
        <v>0</v>
      </c>
      <c r="DH130">
        <f t="shared" si="51"/>
        <v>0</v>
      </c>
      <c r="DI130">
        <f t="shared" si="52"/>
        <v>0</v>
      </c>
      <c r="DJ130">
        <f t="shared" si="46"/>
        <v>65491.839999999997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ROW(Source!A146)</f>
        <v>146</v>
      </c>
      <c r="B131">
        <v>65175792</v>
      </c>
      <c r="C131">
        <v>65176300</v>
      </c>
      <c r="D131">
        <v>59016888</v>
      </c>
      <c r="E131">
        <v>1</v>
      </c>
      <c r="F131">
        <v>1</v>
      </c>
      <c r="G131">
        <v>1</v>
      </c>
      <c r="H131">
        <v>3</v>
      </c>
      <c r="I131" t="s">
        <v>419</v>
      </c>
      <c r="J131" t="s">
        <v>420</v>
      </c>
      <c r="K131" t="s">
        <v>421</v>
      </c>
      <c r="L131">
        <v>1348</v>
      </c>
      <c r="N131">
        <v>1009</v>
      </c>
      <c r="O131" t="s">
        <v>163</v>
      </c>
      <c r="P131" t="s">
        <v>163</v>
      </c>
      <c r="Q131">
        <v>1000</v>
      </c>
      <c r="W131">
        <v>0</v>
      </c>
      <c r="X131">
        <v>-393839491</v>
      </c>
      <c r="Y131">
        <f t="shared" si="48"/>
        <v>4.0000000000000002E-4</v>
      </c>
      <c r="AA131">
        <v>61873.2</v>
      </c>
      <c r="AB131">
        <v>0</v>
      </c>
      <c r="AC131">
        <v>0</v>
      </c>
      <c r="AD131">
        <v>0</v>
      </c>
      <c r="AE131">
        <v>70310.45</v>
      </c>
      <c r="AF131">
        <v>0</v>
      </c>
      <c r="AG131">
        <v>0</v>
      </c>
      <c r="AH131">
        <v>0</v>
      </c>
      <c r="AI131">
        <v>0.88</v>
      </c>
      <c r="AJ131">
        <v>1</v>
      </c>
      <c r="AK131">
        <v>1</v>
      </c>
      <c r="AL131">
        <v>1</v>
      </c>
      <c r="AM131">
        <v>2</v>
      </c>
      <c r="AN131">
        <v>0</v>
      </c>
      <c r="AO131">
        <v>0</v>
      </c>
      <c r="AP131">
        <v>1</v>
      </c>
      <c r="AQ131">
        <v>1</v>
      </c>
      <c r="AR131">
        <v>0</v>
      </c>
      <c r="AS131" t="s">
        <v>3</v>
      </c>
      <c r="AT131">
        <v>4.0000000000000002E-4</v>
      </c>
      <c r="AU131" t="s">
        <v>3</v>
      </c>
      <c r="AV131">
        <v>0</v>
      </c>
      <c r="AW131">
        <v>2</v>
      </c>
      <c r="AX131">
        <v>65176327</v>
      </c>
      <c r="AY131">
        <v>1</v>
      </c>
      <c r="AZ131">
        <v>0</v>
      </c>
      <c r="BA131">
        <v>133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28.124179999999999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1</v>
      </c>
      <c r="BQ131">
        <v>28.124179999999999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1</v>
      </c>
      <c r="CV131">
        <v>0</v>
      </c>
      <c r="CW131">
        <v>0</v>
      </c>
      <c r="CX131">
        <f>ROUND(Y131*Source!I146,7)</f>
        <v>2.5600000000000002E-3</v>
      </c>
      <c r="CY131">
        <f t="shared" si="43"/>
        <v>61873.2</v>
      </c>
      <c r="CZ131">
        <f t="shared" si="44"/>
        <v>70310.45</v>
      </c>
      <c r="DA131">
        <f t="shared" si="45"/>
        <v>0.88</v>
      </c>
      <c r="DB131">
        <f t="shared" si="49"/>
        <v>28.12</v>
      </c>
      <c r="DC131">
        <f t="shared" si="50"/>
        <v>0</v>
      </c>
      <c r="DD131" t="s">
        <v>3</v>
      </c>
      <c r="DE131" t="s">
        <v>3</v>
      </c>
      <c r="DF131">
        <f t="shared" si="47"/>
        <v>158.4</v>
      </c>
      <c r="DG131">
        <f t="shared" si="42"/>
        <v>0</v>
      </c>
      <c r="DH131">
        <f t="shared" si="51"/>
        <v>0</v>
      </c>
      <c r="DI131">
        <f t="shared" si="52"/>
        <v>0</v>
      </c>
      <c r="DJ131">
        <f t="shared" si="46"/>
        <v>158.4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ROW(Source!A146)</f>
        <v>146</v>
      </c>
      <c r="B132">
        <v>65175792</v>
      </c>
      <c r="C132">
        <v>65176300</v>
      </c>
      <c r="D132">
        <v>59026221</v>
      </c>
      <c r="E132">
        <v>1</v>
      </c>
      <c r="F132">
        <v>1</v>
      </c>
      <c r="G132">
        <v>1</v>
      </c>
      <c r="H132">
        <v>3</v>
      </c>
      <c r="I132" t="s">
        <v>422</v>
      </c>
      <c r="J132" t="s">
        <v>423</v>
      </c>
      <c r="K132" t="s">
        <v>424</v>
      </c>
      <c r="L132">
        <v>1346</v>
      </c>
      <c r="N132">
        <v>1009</v>
      </c>
      <c r="O132" t="s">
        <v>380</v>
      </c>
      <c r="P132" t="s">
        <v>380</v>
      </c>
      <c r="Q132">
        <v>1</v>
      </c>
      <c r="W132">
        <v>0</v>
      </c>
      <c r="X132">
        <v>628117784</v>
      </c>
      <c r="Y132">
        <f t="shared" si="48"/>
        <v>8.17</v>
      </c>
      <c r="AA132">
        <v>104.64</v>
      </c>
      <c r="AB132">
        <v>0</v>
      </c>
      <c r="AC132">
        <v>0</v>
      </c>
      <c r="AD132">
        <v>0</v>
      </c>
      <c r="AE132">
        <v>79.88</v>
      </c>
      <c r="AF132">
        <v>0</v>
      </c>
      <c r="AG132">
        <v>0</v>
      </c>
      <c r="AH132">
        <v>0</v>
      </c>
      <c r="AI132">
        <v>1.31</v>
      </c>
      <c r="AJ132">
        <v>1</v>
      </c>
      <c r="AK132">
        <v>1</v>
      </c>
      <c r="AL132">
        <v>1</v>
      </c>
      <c r="AM132">
        <v>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8.17</v>
      </c>
      <c r="AU132" t="s">
        <v>3</v>
      </c>
      <c r="AV132">
        <v>0</v>
      </c>
      <c r="AW132">
        <v>2</v>
      </c>
      <c r="AX132">
        <v>65176328</v>
      </c>
      <c r="AY132">
        <v>1</v>
      </c>
      <c r="AZ132">
        <v>0</v>
      </c>
      <c r="BA132">
        <v>134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652.61959999999999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1</v>
      </c>
      <c r="BQ132">
        <v>652.61959999999999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1</v>
      </c>
      <c r="CV132">
        <v>0</v>
      </c>
      <c r="CW132">
        <v>0</v>
      </c>
      <c r="CX132">
        <f>ROUND(Y132*Source!I146,7)</f>
        <v>52.287999999999997</v>
      </c>
      <c r="CY132">
        <f t="shared" si="43"/>
        <v>104.64</v>
      </c>
      <c r="CZ132">
        <f t="shared" si="44"/>
        <v>79.88</v>
      </c>
      <c r="DA132">
        <f t="shared" si="45"/>
        <v>1.31</v>
      </c>
      <c r="DB132">
        <f t="shared" si="49"/>
        <v>652.62</v>
      </c>
      <c r="DC132">
        <f t="shared" si="50"/>
        <v>0</v>
      </c>
      <c r="DD132" t="s">
        <v>3</v>
      </c>
      <c r="DE132" t="s">
        <v>3</v>
      </c>
      <c r="DF132">
        <f t="shared" si="47"/>
        <v>5471.42</v>
      </c>
      <c r="DG132">
        <f t="shared" si="42"/>
        <v>0</v>
      </c>
      <c r="DH132">
        <f t="shared" si="51"/>
        <v>0</v>
      </c>
      <c r="DI132">
        <f t="shared" si="52"/>
        <v>0</v>
      </c>
      <c r="DJ132">
        <f t="shared" si="46"/>
        <v>5471.42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ROW(Source!A146)</f>
        <v>146</v>
      </c>
      <c r="B133">
        <v>65175792</v>
      </c>
      <c r="C133">
        <v>65176300</v>
      </c>
      <c r="D133">
        <v>59033311</v>
      </c>
      <c r="E133">
        <v>1</v>
      </c>
      <c r="F133">
        <v>1</v>
      </c>
      <c r="G133">
        <v>1</v>
      </c>
      <c r="H133">
        <v>3</v>
      </c>
      <c r="I133" t="s">
        <v>446</v>
      </c>
      <c r="J133" t="s">
        <v>447</v>
      </c>
      <c r="K133" t="s">
        <v>448</v>
      </c>
      <c r="L133">
        <v>1455</v>
      </c>
      <c r="N133">
        <v>1013</v>
      </c>
      <c r="O133" t="s">
        <v>132</v>
      </c>
      <c r="P133" t="s">
        <v>132</v>
      </c>
      <c r="Q133">
        <v>1</v>
      </c>
      <c r="W133">
        <v>0</v>
      </c>
      <c r="X133">
        <v>-598792100</v>
      </c>
      <c r="Y133">
        <f t="shared" si="48"/>
        <v>0.1</v>
      </c>
      <c r="AA133">
        <v>1067.5</v>
      </c>
      <c r="AB133">
        <v>0</v>
      </c>
      <c r="AC133">
        <v>0</v>
      </c>
      <c r="AD133">
        <v>0</v>
      </c>
      <c r="AE133">
        <v>944.69</v>
      </c>
      <c r="AF133">
        <v>0</v>
      </c>
      <c r="AG133">
        <v>0</v>
      </c>
      <c r="AH133">
        <v>0</v>
      </c>
      <c r="AI133">
        <v>1.1299999999999999</v>
      </c>
      <c r="AJ133">
        <v>1</v>
      </c>
      <c r="AK133">
        <v>1</v>
      </c>
      <c r="AL133">
        <v>1</v>
      </c>
      <c r="AM133">
        <v>2</v>
      </c>
      <c r="AN133">
        <v>0</v>
      </c>
      <c r="AO133">
        <v>0</v>
      </c>
      <c r="AP133">
        <v>1</v>
      </c>
      <c r="AQ133">
        <v>1</v>
      </c>
      <c r="AR133">
        <v>0</v>
      </c>
      <c r="AS133" t="s">
        <v>3</v>
      </c>
      <c r="AT133">
        <v>0.1</v>
      </c>
      <c r="AU133" t="s">
        <v>3</v>
      </c>
      <c r="AV133">
        <v>0</v>
      </c>
      <c r="AW133">
        <v>2</v>
      </c>
      <c r="AX133">
        <v>65176329</v>
      </c>
      <c r="AY133">
        <v>1</v>
      </c>
      <c r="AZ133">
        <v>0</v>
      </c>
      <c r="BA133">
        <v>135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94.469000000000008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1</v>
      </c>
      <c r="BQ133">
        <v>94.469000000000008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1</v>
      </c>
      <c r="CV133">
        <v>0</v>
      </c>
      <c r="CW133">
        <v>0</v>
      </c>
      <c r="CX133">
        <f>ROUND(Y133*Source!I146,7)</f>
        <v>0.64</v>
      </c>
      <c r="CY133">
        <f t="shared" si="43"/>
        <v>1067.5</v>
      </c>
      <c r="CZ133">
        <f t="shared" si="44"/>
        <v>944.69</v>
      </c>
      <c r="DA133">
        <f t="shared" si="45"/>
        <v>1.1299999999999999</v>
      </c>
      <c r="DB133">
        <f t="shared" si="49"/>
        <v>94.47</v>
      </c>
      <c r="DC133">
        <f t="shared" si="50"/>
        <v>0</v>
      </c>
      <c r="DD133" t="s">
        <v>3</v>
      </c>
      <c r="DE133" t="s">
        <v>3</v>
      </c>
      <c r="DF133">
        <f t="shared" si="47"/>
        <v>683.2</v>
      </c>
      <c r="DG133">
        <f t="shared" si="42"/>
        <v>0</v>
      </c>
      <c r="DH133">
        <f t="shared" si="51"/>
        <v>0</v>
      </c>
      <c r="DI133">
        <f t="shared" si="52"/>
        <v>0</v>
      </c>
      <c r="DJ133">
        <f t="shared" si="46"/>
        <v>683.2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ROW(Source!A146)</f>
        <v>146</v>
      </c>
      <c r="B134">
        <v>65175792</v>
      </c>
      <c r="C134">
        <v>65176300</v>
      </c>
      <c r="D134">
        <v>58938947</v>
      </c>
      <c r="E134">
        <v>109</v>
      </c>
      <c r="F134">
        <v>1</v>
      </c>
      <c r="G134">
        <v>1</v>
      </c>
      <c r="H134">
        <v>3</v>
      </c>
      <c r="I134" t="s">
        <v>412</v>
      </c>
      <c r="J134" t="s">
        <v>3</v>
      </c>
      <c r="K134" t="s">
        <v>413</v>
      </c>
      <c r="L134">
        <v>3277935</v>
      </c>
      <c r="N134">
        <v>1013</v>
      </c>
      <c r="O134" t="s">
        <v>414</v>
      </c>
      <c r="P134" t="s">
        <v>414</v>
      </c>
      <c r="Q134">
        <v>1</v>
      </c>
      <c r="W134">
        <v>0</v>
      </c>
      <c r="X134">
        <v>274903907</v>
      </c>
      <c r="Y134">
        <f t="shared" si="48"/>
        <v>2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0</v>
      </c>
      <c r="AP134">
        <v>0</v>
      </c>
      <c r="AQ134">
        <v>1</v>
      </c>
      <c r="AR134">
        <v>0</v>
      </c>
      <c r="AS134" t="s">
        <v>3</v>
      </c>
      <c r="AT134">
        <v>2</v>
      </c>
      <c r="AU134" t="s">
        <v>3</v>
      </c>
      <c r="AV134">
        <v>0</v>
      </c>
      <c r="AW134">
        <v>2</v>
      </c>
      <c r="AX134">
        <v>65176330</v>
      </c>
      <c r="AY134">
        <v>1</v>
      </c>
      <c r="AZ134">
        <v>0</v>
      </c>
      <c r="BA134">
        <v>136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ROUND(Y134*Source!I146,7)</f>
        <v>12.8</v>
      </c>
      <c r="CY134">
        <f t="shared" si="43"/>
        <v>0</v>
      </c>
      <c r="CZ134">
        <f t="shared" si="44"/>
        <v>0</v>
      </c>
      <c r="DA134">
        <f t="shared" si="45"/>
        <v>1</v>
      </c>
      <c r="DB134">
        <f t="shared" si="49"/>
        <v>0</v>
      </c>
      <c r="DC134">
        <f t="shared" si="50"/>
        <v>0</v>
      </c>
      <c r="DD134" t="s">
        <v>3</v>
      </c>
      <c r="DE134" t="s">
        <v>3</v>
      </c>
      <c r="DF134">
        <f t="shared" ref="DF134:DF140" si="53">ROUND(ROUND(AE134,2)*CX134,2)</f>
        <v>0</v>
      </c>
      <c r="DG134">
        <f t="shared" si="42"/>
        <v>0</v>
      </c>
      <c r="DH134">
        <f t="shared" si="51"/>
        <v>0</v>
      </c>
      <c r="DI134">
        <f t="shared" si="52"/>
        <v>0</v>
      </c>
      <c r="DJ134">
        <f t="shared" si="46"/>
        <v>0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ROW(Source!A147)</f>
        <v>147</v>
      </c>
      <c r="B135">
        <v>65175792</v>
      </c>
      <c r="C135">
        <v>65176331</v>
      </c>
      <c r="D135">
        <v>37071037</v>
      </c>
      <c r="E135">
        <v>109</v>
      </c>
      <c r="F135">
        <v>1</v>
      </c>
      <c r="G135">
        <v>1</v>
      </c>
      <c r="H135">
        <v>1</v>
      </c>
      <c r="I135" t="s">
        <v>400</v>
      </c>
      <c r="J135" t="s">
        <v>3</v>
      </c>
      <c r="K135" t="s">
        <v>401</v>
      </c>
      <c r="L135">
        <v>1191</v>
      </c>
      <c r="N135">
        <v>1013</v>
      </c>
      <c r="O135" t="s">
        <v>362</v>
      </c>
      <c r="P135" t="s">
        <v>362</v>
      </c>
      <c r="Q135">
        <v>1</v>
      </c>
      <c r="W135">
        <v>0</v>
      </c>
      <c r="X135">
        <v>-1111239348</v>
      </c>
      <c r="Y135">
        <f t="shared" si="48"/>
        <v>24.7</v>
      </c>
      <c r="AA135">
        <v>0</v>
      </c>
      <c r="AB135">
        <v>0</v>
      </c>
      <c r="AC135">
        <v>0</v>
      </c>
      <c r="AD135">
        <v>490.55</v>
      </c>
      <c r="AE135">
        <v>0</v>
      </c>
      <c r="AF135">
        <v>0</v>
      </c>
      <c r="AG135">
        <v>0</v>
      </c>
      <c r="AH135">
        <v>490.55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1</v>
      </c>
      <c r="AQ135">
        <v>1</v>
      </c>
      <c r="AR135">
        <v>0</v>
      </c>
      <c r="AS135" t="s">
        <v>3</v>
      </c>
      <c r="AT135">
        <v>24.7</v>
      </c>
      <c r="AU135" t="s">
        <v>3</v>
      </c>
      <c r="AV135">
        <v>1</v>
      </c>
      <c r="AW135">
        <v>2</v>
      </c>
      <c r="AX135">
        <v>65176343</v>
      </c>
      <c r="AY135">
        <v>1</v>
      </c>
      <c r="AZ135">
        <v>0</v>
      </c>
      <c r="BA135">
        <v>137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12116.584999999999</v>
      </c>
      <c r="BN135">
        <v>24.7</v>
      </c>
      <c r="BO135">
        <v>0</v>
      </c>
      <c r="BP135">
        <v>1</v>
      </c>
      <c r="BQ135">
        <v>0</v>
      </c>
      <c r="BR135">
        <v>0</v>
      </c>
      <c r="BS135">
        <v>0</v>
      </c>
      <c r="BT135">
        <v>12116.584999999999</v>
      </c>
      <c r="BU135">
        <v>24.7</v>
      </c>
      <c r="BV135">
        <v>0</v>
      </c>
      <c r="BW135">
        <v>1</v>
      </c>
      <c r="CU135">
        <f>ROUND(AT135*Source!I147*AH135*AL135,2)</f>
        <v>12116.59</v>
      </c>
      <c r="CV135">
        <f>ROUND(Y135*Source!I147,7)</f>
        <v>24.7</v>
      </c>
      <c r="CW135">
        <v>0</v>
      </c>
      <c r="CX135">
        <f>ROUND(Y135*Source!I147,7)</f>
        <v>24.7</v>
      </c>
      <c r="CY135">
        <f>AD135</f>
        <v>490.55</v>
      </c>
      <c r="CZ135">
        <f>AH135</f>
        <v>490.55</v>
      </c>
      <c r="DA135">
        <f>AL135</f>
        <v>1</v>
      </c>
      <c r="DB135">
        <f t="shared" si="49"/>
        <v>12116.59</v>
      </c>
      <c r="DC135">
        <f t="shared" si="50"/>
        <v>0</v>
      </c>
      <c r="DD135" t="s">
        <v>3</v>
      </c>
      <c r="DE135" t="s">
        <v>3</v>
      </c>
      <c r="DF135">
        <f t="shared" si="53"/>
        <v>0</v>
      </c>
      <c r="DG135">
        <f t="shared" si="42"/>
        <v>0</v>
      </c>
      <c r="DH135">
        <f t="shared" si="51"/>
        <v>0</v>
      </c>
      <c r="DI135">
        <f t="shared" si="52"/>
        <v>12116.59</v>
      </c>
      <c r="DJ135">
        <f>DI135</f>
        <v>12116.59</v>
      </c>
      <c r="DK135">
        <v>1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ROW(Source!A147)</f>
        <v>147</v>
      </c>
      <c r="B136">
        <v>65175792</v>
      </c>
      <c r="C136">
        <v>65176331</v>
      </c>
      <c r="D136">
        <v>37064876</v>
      </c>
      <c r="E136">
        <v>109</v>
      </c>
      <c r="F136">
        <v>1</v>
      </c>
      <c r="G136">
        <v>1</v>
      </c>
      <c r="H136">
        <v>1</v>
      </c>
      <c r="I136" t="s">
        <v>363</v>
      </c>
      <c r="J136" t="s">
        <v>3</v>
      </c>
      <c r="K136" t="s">
        <v>364</v>
      </c>
      <c r="L136">
        <v>1191</v>
      </c>
      <c r="N136">
        <v>1013</v>
      </c>
      <c r="O136" t="s">
        <v>362</v>
      </c>
      <c r="P136" t="s">
        <v>362</v>
      </c>
      <c r="Q136">
        <v>1</v>
      </c>
      <c r="W136">
        <v>0</v>
      </c>
      <c r="X136">
        <v>-1417349443</v>
      </c>
      <c r="Y136">
        <f t="shared" si="48"/>
        <v>0.61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1</v>
      </c>
      <c r="AQ136">
        <v>1</v>
      </c>
      <c r="AR136">
        <v>0</v>
      </c>
      <c r="AS136" t="s">
        <v>3</v>
      </c>
      <c r="AT136">
        <v>0.61</v>
      </c>
      <c r="AU136" t="s">
        <v>3</v>
      </c>
      <c r="AV136">
        <v>2</v>
      </c>
      <c r="AW136">
        <v>2</v>
      </c>
      <c r="AX136">
        <v>65176344</v>
      </c>
      <c r="AY136">
        <v>1</v>
      </c>
      <c r="AZ136">
        <v>0</v>
      </c>
      <c r="BA136">
        <v>138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ROUND(Y136*Source!I147,7)</f>
        <v>0.61</v>
      </c>
      <c r="CY136">
        <f>AD136</f>
        <v>0</v>
      </c>
      <c r="CZ136">
        <f>AH136</f>
        <v>0</v>
      </c>
      <c r="DA136">
        <f>AL136</f>
        <v>1</v>
      </c>
      <c r="DB136">
        <f t="shared" si="49"/>
        <v>0</v>
      </c>
      <c r="DC136">
        <f t="shared" si="50"/>
        <v>0</v>
      </c>
      <c r="DD136" t="s">
        <v>3</v>
      </c>
      <c r="DE136" t="s">
        <v>3</v>
      </c>
      <c r="DF136">
        <f t="shared" si="53"/>
        <v>0</v>
      </c>
      <c r="DG136">
        <f t="shared" si="42"/>
        <v>0</v>
      </c>
      <c r="DH136">
        <f t="shared" si="51"/>
        <v>0</v>
      </c>
      <c r="DI136">
        <f t="shared" si="52"/>
        <v>0</v>
      </c>
      <c r="DJ136">
        <f>DI136</f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ROW(Source!A147)</f>
        <v>147</v>
      </c>
      <c r="B137">
        <v>65175792</v>
      </c>
      <c r="C137">
        <v>65176331</v>
      </c>
      <c r="D137">
        <v>59054880</v>
      </c>
      <c r="E137">
        <v>1</v>
      </c>
      <c r="F137">
        <v>1</v>
      </c>
      <c r="G137">
        <v>1</v>
      </c>
      <c r="H137">
        <v>2</v>
      </c>
      <c r="I137" t="s">
        <v>402</v>
      </c>
      <c r="J137" t="s">
        <v>403</v>
      </c>
      <c r="K137" t="s">
        <v>404</v>
      </c>
      <c r="L137">
        <v>1368</v>
      </c>
      <c r="N137">
        <v>1011</v>
      </c>
      <c r="O137" t="s">
        <v>368</v>
      </c>
      <c r="P137" t="s">
        <v>368</v>
      </c>
      <c r="Q137">
        <v>1</v>
      </c>
      <c r="W137">
        <v>0</v>
      </c>
      <c r="X137">
        <v>-776243211</v>
      </c>
      <c r="Y137">
        <f t="shared" si="48"/>
        <v>0.22</v>
      </c>
      <c r="AA137">
        <v>0</v>
      </c>
      <c r="AB137">
        <v>1551.19</v>
      </c>
      <c r="AC137">
        <v>658.94</v>
      </c>
      <c r="AD137">
        <v>0</v>
      </c>
      <c r="AE137">
        <v>0</v>
      </c>
      <c r="AF137">
        <v>1551.19</v>
      </c>
      <c r="AG137">
        <v>658.94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0</v>
      </c>
      <c r="AP137">
        <v>1</v>
      </c>
      <c r="AQ137">
        <v>1</v>
      </c>
      <c r="AR137">
        <v>0</v>
      </c>
      <c r="AS137" t="s">
        <v>3</v>
      </c>
      <c r="AT137">
        <v>0.22</v>
      </c>
      <c r="AU137" t="s">
        <v>3</v>
      </c>
      <c r="AV137">
        <v>1</v>
      </c>
      <c r="AW137">
        <v>2</v>
      </c>
      <c r="AX137">
        <v>65176345</v>
      </c>
      <c r="AY137">
        <v>1</v>
      </c>
      <c r="AZ137">
        <v>0</v>
      </c>
      <c r="BA137">
        <v>139</v>
      </c>
      <c r="BB137">
        <v>1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341.26179999999999</v>
      </c>
      <c r="BL137">
        <v>144.96680000000001</v>
      </c>
      <c r="BM137">
        <v>0</v>
      </c>
      <c r="BN137">
        <v>0</v>
      </c>
      <c r="BO137">
        <v>0.22</v>
      </c>
      <c r="BP137">
        <v>1</v>
      </c>
      <c r="BQ137">
        <v>0</v>
      </c>
      <c r="BR137">
        <v>341.26179999999999</v>
      </c>
      <c r="BS137">
        <v>144.96680000000001</v>
      </c>
      <c r="BT137">
        <v>0</v>
      </c>
      <c r="BU137">
        <v>0</v>
      </c>
      <c r="BV137">
        <v>0.22</v>
      </c>
      <c r="BW137">
        <v>1</v>
      </c>
      <c r="CV137">
        <v>0</v>
      </c>
      <c r="CW137">
        <f>ROUND(Y137*Source!I147*DO137,7)</f>
        <v>0.22</v>
      </c>
      <c r="CX137">
        <f>ROUND(Y137*Source!I147,7)</f>
        <v>0.22</v>
      </c>
      <c r="CY137">
        <f>AB137</f>
        <v>1551.19</v>
      </c>
      <c r="CZ137">
        <f>AF137</f>
        <v>1551.19</v>
      </c>
      <c r="DA137">
        <f>AJ137</f>
        <v>1</v>
      </c>
      <c r="DB137">
        <f t="shared" si="49"/>
        <v>341.26</v>
      </c>
      <c r="DC137">
        <f t="shared" si="50"/>
        <v>144.97</v>
      </c>
      <c r="DD137" t="s">
        <v>3</v>
      </c>
      <c r="DE137" t="s">
        <v>3</v>
      </c>
      <c r="DF137">
        <f t="shared" si="53"/>
        <v>0</v>
      </c>
      <c r="DG137">
        <f t="shared" si="42"/>
        <v>341.26</v>
      </c>
      <c r="DH137">
        <f t="shared" si="51"/>
        <v>144.97</v>
      </c>
      <c r="DI137">
        <f t="shared" si="52"/>
        <v>0</v>
      </c>
      <c r="DJ137">
        <f>DG137+DH137</f>
        <v>486.23</v>
      </c>
      <c r="DK137">
        <v>1</v>
      </c>
      <c r="DL137" t="s">
        <v>405</v>
      </c>
      <c r="DM137">
        <v>6</v>
      </c>
      <c r="DN137" t="s">
        <v>362</v>
      </c>
      <c r="DO137">
        <v>1</v>
      </c>
    </row>
    <row r="138" spans="1:119" x14ac:dyDescent="0.2">
      <c r="A138">
        <f>ROW(Source!A147)</f>
        <v>147</v>
      </c>
      <c r="B138">
        <v>65175792</v>
      </c>
      <c r="C138">
        <v>65176331</v>
      </c>
      <c r="D138">
        <v>59055018</v>
      </c>
      <c r="E138">
        <v>1</v>
      </c>
      <c r="F138">
        <v>1</v>
      </c>
      <c r="G138">
        <v>1</v>
      </c>
      <c r="H138">
        <v>2</v>
      </c>
      <c r="I138" t="s">
        <v>449</v>
      </c>
      <c r="J138" t="s">
        <v>450</v>
      </c>
      <c r="K138" t="s">
        <v>451</v>
      </c>
      <c r="L138">
        <v>1368</v>
      </c>
      <c r="N138">
        <v>1011</v>
      </c>
      <c r="O138" t="s">
        <v>368</v>
      </c>
      <c r="P138" t="s">
        <v>368</v>
      </c>
      <c r="Q138">
        <v>1</v>
      </c>
      <c r="W138">
        <v>0</v>
      </c>
      <c r="X138">
        <v>635695083</v>
      </c>
      <c r="Y138">
        <f t="shared" si="48"/>
        <v>0.17</v>
      </c>
      <c r="AA138">
        <v>0</v>
      </c>
      <c r="AB138">
        <v>75.86</v>
      </c>
      <c r="AC138">
        <v>435.64</v>
      </c>
      <c r="AD138">
        <v>0</v>
      </c>
      <c r="AE138">
        <v>0</v>
      </c>
      <c r="AF138">
        <v>55.78</v>
      </c>
      <c r="AG138">
        <v>435.64</v>
      </c>
      <c r="AH138">
        <v>0</v>
      </c>
      <c r="AI138">
        <v>1</v>
      </c>
      <c r="AJ138">
        <v>1.36</v>
      </c>
      <c r="AK138">
        <v>1</v>
      </c>
      <c r="AL138">
        <v>1</v>
      </c>
      <c r="AM138">
        <v>2</v>
      </c>
      <c r="AN138">
        <v>0</v>
      </c>
      <c r="AO138">
        <v>0</v>
      </c>
      <c r="AP138">
        <v>1</v>
      </c>
      <c r="AQ138">
        <v>1</v>
      </c>
      <c r="AR138">
        <v>0</v>
      </c>
      <c r="AS138" t="s">
        <v>3</v>
      </c>
      <c r="AT138">
        <v>0.17</v>
      </c>
      <c r="AU138" t="s">
        <v>3</v>
      </c>
      <c r="AV138">
        <v>1</v>
      </c>
      <c r="AW138">
        <v>2</v>
      </c>
      <c r="AX138">
        <v>65176346</v>
      </c>
      <c r="AY138">
        <v>1</v>
      </c>
      <c r="AZ138">
        <v>0</v>
      </c>
      <c r="BA138">
        <v>140</v>
      </c>
      <c r="BB138">
        <v>1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9.4826000000000015</v>
      </c>
      <c r="BL138">
        <v>74.058800000000005</v>
      </c>
      <c r="BM138">
        <v>0</v>
      </c>
      <c r="BN138">
        <v>0</v>
      </c>
      <c r="BO138">
        <v>0.17</v>
      </c>
      <c r="BP138">
        <v>1</v>
      </c>
      <c r="BQ138">
        <v>0</v>
      </c>
      <c r="BR138">
        <v>9.4826000000000015</v>
      </c>
      <c r="BS138">
        <v>74.058800000000005</v>
      </c>
      <c r="BT138">
        <v>0</v>
      </c>
      <c r="BU138">
        <v>0</v>
      </c>
      <c r="BV138">
        <v>0.17</v>
      </c>
      <c r="BW138">
        <v>1</v>
      </c>
      <c r="CV138">
        <v>0</v>
      </c>
      <c r="CW138">
        <f>ROUND(Y138*Source!I147*DO138,7)</f>
        <v>0.17</v>
      </c>
      <c r="CX138">
        <f>ROUND(Y138*Source!I147,7)</f>
        <v>0.17</v>
      </c>
      <c r="CY138">
        <f>AB138</f>
        <v>75.86</v>
      </c>
      <c r="CZ138">
        <f>AF138</f>
        <v>55.78</v>
      </c>
      <c r="DA138">
        <f>AJ138</f>
        <v>1.36</v>
      </c>
      <c r="DB138">
        <f t="shared" si="49"/>
        <v>9.48</v>
      </c>
      <c r="DC138">
        <f t="shared" si="50"/>
        <v>74.06</v>
      </c>
      <c r="DD138" t="s">
        <v>3</v>
      </c>
      <c r="DE138" t="s">
        <v>3</v>
      </c>
      <c r="DF138">
        <f t="shared" si="53"/>
        <v>0</v>
      </c>
      <c r="DG138">
        <f>ROUND(ROUND(AF138*AJ138,2)*CX138,2)</f>
        <v>12.9</v>
      </c>
      <c r="DH138">
        <f t="shared" si="51"/>
        <v>74.06</v>
      </c>
      <c r="DI138">
        <f t="shared" si="52"/>
        <v>0</v>
      </c>
      <c r="DJ138">
        <f>DG138+DH138</f>
        <v>86.960000000000008</v>
      </c>
      <c r="DK138">
        <v>0</v>
      </c>
      <c r="DL138" t="s">
        <v>452</v>
      </c>
      <c r="DM138">
        <v>3</v>
      </c>
      <c r="DN138" t="s">
        <v>362</v>
      </c>
      <c r="DO138">
        <v>1</v>
      </c>
    </row>
    <row r="139" spans="1:119" x14ac:dyDescent="0.2">
      <c r="A139">
        <f>ROW(Source!A147)</f>
        <v>147</v>
      </c>
      <c r="B139">
        <v>65175792</v>
      </c>
      <c r="C139">
        <v>65176331</v>
      </c>
      <c r="D139">
        <v>59055768</v>
      </c>
      <c r="E139">
        <v>1</v>
      </c>
      <c r="F139">
        <v>1</v>
      </c>
      <c r="G139">
        <v>1</v>
      </c>
      <c r="H139">
        <v>2</v>
      </c>
      <c r="I139" t="s">
        <v>373</v>
      </c>
      <c r="J139" t="s">
        <v>374</v>
      </c>
      <c r="K139" t="s">
        <v>375</v>
      </c>
      <c r="L139">
        <v>1368</v>
      </c>
      <c r="N139">
        <v>1011</v>
      </c>
      <c r="O139" t="s">
        <v>368</v>
      </c>
      <c r="P139" t="s">
        <v>368</v>
      </c>
      <c r="Q139">
        <v>1</v>
      </c>
      <c r="W139">
        <v>0</v>
      </c>
      <c r="X139">
        <v>721652621</v>
      </c>
      <c r="Y139">
        <f t="shared" si="48"/>
        <v>0.22</v>
      </c>
      <c r="AA139">
        <v>0</v>
      </c>
      <c r="AB139">
        <v>578.28</v>
      </c>
      <c r="AC139">
        <v>490.55</v>
      </c>
      <c r="AD139">
        <v>0</v>
      </c>
      <c r="AE139">
        <v>0</v>
      </c>
      <c r="AF139">
        <v>477.92</v>
      </c>
      <c r="AG139">
        <v>490.55</v>
      </c>
      <c r="AH139">
        <v>0</v>
      </c>
      <c r="AI139">
        <v>1</v>
      </c>
      <c r="AJ139">
        <v>1.21</v>
      </c>
      <c r="AK139">
        <v>1</v>
      </c>
      <c r="AL139">
        <v>1</v>
      </c>
      <c r="AM139">
        <v>2</v>
      </c>
      <c r="AN139">
        <v>0</v>
      </c>
      <c r="AO139">
        <v>0</v>
      </c>
      <c r="AP139">
        <v>1</v>
      </c>
      <c r="AQ139">
        <v>1</v>
      </c>
      <c r="AR139">
        <v>0</v>
      </c>
      <c r="AS139" t="s">
        <v>3</v>
      </c>
      <c r="AT139">
        <v>0.22</v>
      </c>
      <c r="AU139" t="s">
        <v>3</v>
      </c>
      <c r="AV139">
        <v>1</v>
      </c>
      <c r="AW139">
        <v>2</v>
      </c>
      <c r="AX139">
        <v>65176347</v>
      </c>
      <c r="AY139">
        <v>1</v>
      </c>
      <c r="AZ139">
        <v>0</v>
      </c>
      <c r="BA139">
        <v>141</v>
      </c>
      <c r="BB139">
        <v>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105.14240000000001</v>
      </c>
      <c r="BL139">
        <v>107.92100000000001</v>
      </c>
      <c r="BM139">
        <v>0</v>
      </c>
      <c r="BN139">
        <v>0</v>
      </c>
      <c r="BO139">
        <v>0.22</v>
      </c>
      <c r="BP139">
        <v>1</v>
      </c>
      <c r="BQ139">
        <v>0</v>
      </c>
      <c r="BR139">
        <v>105.14240000000001</v>
      </c>
      <c r="BS139">
        <v>107.92100000000001</v>
      </c>
      <c r="BT139">
        <v>0</v>
      </c>
      <c r="BU139">
        <v>0</v>
      </c>
      <c r="BV139">
        <v>0.22</v>
      </c>
      <c r="BW139">
        <v>1</v>
      </c>
      <c r="CV139">
        <v>0</v>
      </c>
      <c r="CW139">
        <f>ROUND(Y139*Source!I147*DO139,7)</f>
        <v>0.22</v>
      </c>
      <c r="CX139">
        <f>ROUND(Y139*Source!I147,7)</f>
        <v>0.22</v>
      </c>
      <c r="CY139">
        <f>AB139</f>
        <v>578.28</v>
      </c>
      <c r="CZ139">
        <f>AF139</f>
        <v>477.92</v>
      </c>
      <c r="DA139">
        <f>AJ139</f>
        <v>1.21</v>
      </c>
      <c r="DB139">
        <f t="shared" si="49"/>
        <v>105.14</v>
      </c>
      <c r="DC139">
        <f t="shared" si="50"/>
        <v>107.92</v>
      </c>
      <c r="DD139" t="s">
        <v>3</v>
      </c>
      <c r="DE139" t="s">
        <v>3</v>
      </c>
      <c r="DF139">
        <f t="shared" si="53"/>
        <v>0</v>
      </c>
      <c r="DG139">
        <f>ROUND(ROUND(AF139*AJ139,2)*CX139,2)</f>
        <v>127.22</v>
      </c>
      <c r="DH139">
        <f t="shared" si="51"/>
        <v>107.92</v>
      </c>
      <c r="DI139">
        <f t="shared" si="52"/>
        <v>0</v>
      </c>
      <c r="DJ139">
        <f>DG139+DH139</f>
        <v>235.14</v>
      </c>
      <c r="DK139">
        <v>0</v>
      </c>
      <c r="DL139" t="s">
        <v>376</v>
      </c>
      <c r="DM139">
        <v>4</v>
      </c>
      <c r="DN139" t="s">
        <v>362</v>
      </c>
      <c r="DO139">
        <v>1</v>
      </c>
    </row>
    <row r="140" spans="1:119" x14ac:dyDescent="0.2">
      <c r="A140">
        <f>ROW(Source!A147)</f>
        <v>147</v>
      </c>
      <c r="B140">
        <v>65175792</v>
      </c>
      <c r="C140">
        <v>65176331</v>
      </c>
      <c r="D140">
        <v>59055958</v>
      </c>
      <c r="E140">
        <v>1</v>
      </c>
      <c r="F140">
        <v>1</v>
      </c>
      <c r="G140">
        <v>1</v>
      </c>
      <c r="H140">
        <v>2</v>
      </c>
      <c r="I140" t="s">
        <v>433</v>
      </c>
      <c r="J140" t="s">
        <v>434</v>
      </c>
      <c r="K140" t="s">
        <v>435</v>
      </c>
      <c r="L140">
        <v>1368</v>
      </c>
      <c r="N140">
        <v>1011</v>
      </c>
      <c r="O140" t="s">
        <v>368</v>
      </c>
      <c r="P140" t="s">
        <v>368</v>
      </c>
      <c r="Q140">
        <v>1</v>
      </c>
      <c r="W140">
        <v>0</v>
      </c>
      <c r="X140">
        <v>-278178338</v>
      </c>
      <c r="Y140">
        <f t="shared" si="48"/>
        <v>0.55000000000000004</v>
      </c>
      <c r="AA140">
        <v>0</v>
      </c>
      <c r="AB140">
        <v>26.32</v>
      </c>
      <c r="AC140">
        <v>0</v>
      </c>
      <c r="AD140">
        <v>0</v>
      </c>
      <c r="AE140">
        <v>0</v>
      </c>
      <c r="AF140">
        <v>26.32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0</v>
      </c>
      <c r="AP140">
        <v>1</v>
      </c>
      <c r="AQ140">
        <v>1</v>
      </c>
      <c r="AR140">
        <v>0</v>
      </c>
      <c r="AS140" t="s">
        <v>3</v>
      </c>
      <c r="AT140">
        <v>0.55000000000000004</v>
      </c>
      <c r="AU140" t="s">
        <v>3</v>
      </c>
      <c r="AV140">
        <v>1</v>
      </c>
      <c r="AW140">
        <v>2</v>
      </c>
      <c r="AX140">
        <v>65176348</v>
      </c>
      <c r="AY140">
        <v>1</v>
      </c>
      <c r="AZ140">
        <v>0</v>
      </c>
      <c r="BA140">
        <v>142</v>
      </c>
      <c r="BB140">
        <v>1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14.476000000000001</v>
      </c>
      <c r="BL140">
        <v>0</v>
      </c>
      <c r="BM140">
        <v>0</v>
      </c>
      <c r="BN140">
        <v>0</v>
      </c>
      <c r="BO140">
        <v>0</v>
      </c>
      <c r="BP140">
        <v>1</v>
      </c>
      <c r="BQ140">
        <v>0</v>
      </c>
      <c r="BR140">
        <v>14.476000000000001</v>
      </c>
      <c r="BS140">
        <v>0</v>
      </c>
      <c r="BT140">
        <v>0</v>
      </c>
      <c r="BU140">
        <v>0</v>
      </c>
      <c r="BV140">
        <v>0</v>
      </c>
      <c r="BW140">
        <v>1</v>
      </c>
      <c r="CV140">
        <v>0</v>
      </c>
      <c r="CW140">
        <f>ROUND(Y140*Source!I147*DO140,7)</f>
        <v>0</v>
      </c>
      <c r="CX140">
        <f>ROUND(Y140*Source!I147,7)</f>
        <v>0.55000000000000004</v>
      </c>
      <c r="CY140">
        <f>AB140</f>
        <v>26.32</v>
      </c>
      <c r="CZ140">
        <f>AF140</f>
        <v>26.32</v>
      </c>
      <c r="DA140">
        <f>AJ140</f>
        <v>1</v>
      </c>
      <c r="DB140">
        <f t="shared" si="49"/>
        <v>14.48</v>
      </c>
      <c r="DC140">
        <f t="shared" si="50"/>
        <v>0</v>
      </c>
      <c r="DD140" t="s">
        <v>3</v>
      </c>
      <c r="DE140" t="s">
        <v>3</v>
      </c>
      <c r="DF140">
        <f t="shared" si="53"/>
        <v>0</v>
      </c>
      <c r="DG140">
        <f t="shared" ref="DG140:DG148" si="54">ROUND(ROUND(AF140,2)*CX140,2)</f>
        <v>14.48</v>
      </c>
      <c r="DH140">
        <f t="shared" si="51"/>
        <v>0</v>
      </c>
      <c r="DI140">
        <f t="shared" si="52"/>
        <v>0</v>
      </c>
      <c r="DJ140">
        <f>DG140+DH140</f>
        <v>14.48</v>
      </c>
      <c r="DK140">
        <v>1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ROW(Source!A147)</f>
        <v>147</v>
      </c>
      <c r="B141">
        <v>65175792</v>
      </c>
      <c r="C141">
        <v>65176331</v>
      </c>
      <c r="D141">
        <v>59009477</v>
      </c>
      <c r="E141">
        <v>1</v>
      </c>
      <c r="F141">
        <v>1</v>
      </c>
      <c r="G141">
        <v>1</v>
      </c>
      <c r="H141">
        <v>3</v>
      </c>
      <c r="I141" t="s">
        <v>440</v>
      </c>
      <c r="J141" t="s">
        <v>441</v>
      </c>
      <c r="K141" t="s">
        <v>442</v>
      </c>
      <c r="L141">
        <v>1346</v>
      </c>
      <c r="N141">
        <v>1009</v>
      </c>
      <c r="O141" t="s">
        <v>380</v>
      </c>
      <c r="P141" t="s">
        <v>380</v>
      </c>
      <c r="Q141">
        <v>1</v>
      </c>
      <c r="W141">
        <v>0</v>
      </c>
      <c r="X141">
        <v>1568892381</v>
      </c>
      <c r="Y141">
        <f t="shared" si="48"/>
        <v>0.2</v>
      </c>
      <c r="AA141">
        <v>147.85</v>
      </c>
      <c r="AB141">
        <v>0</v>
      </c>
      <c r="AC141">
        <v>0</v>
      </c>
      <c r="AD141">
        <v>0</v>
      </c>
      <c r="AE141">
        <v>155.63</v>
      </c>
      <c r="AF141">
        <v>0</v>
      </c>
      <c r="AG141">
        <v>0</v>
      </c>
      <c r="AH141">
        <v>0</v>
      </c>
      <c r="AI141">
        <v>0.95</v>
      </c>
      <c r="AJ141">
        <v>1</v>
      </c>
      <c r="AK141">
        <v>1</v>
      </c>
      <c r="AL141">
        <v>1</v>
      </c>
      <c r="AM141">
        <v>2</v>
      </c>
      <c r="AN141">
        <v>0</v>
      </c>
      <c r="AO141">
        <v>0</v>
      </c>
      <c r="AP141">
        <v>1</v>
      </c>
      <c r="AQ141">
        <v>1</v>
      </c>
      <c r="AR141">
        <v>0</v>
      </c>
      <c r="AS141" t="s">
        <v>3</v>
      </c>
      <c r="AT141">
        <v>0.2</v>
      </c>
      <c r="AU141" t="s">
        <v>3</v>
      </c>
      <c r="AV141">
        <v>0</v>
      </c>
      <c r="AW141">
        <v>2</v>
      </c>
      <c r="AX141">
        <v>65176349</v>
      </c>
      <c r="AY141">
        <v>1</v>
      </c>
      <c r="AZ141">
        <v>0</v>
      </c>
      <c r="BA141">
        <v>143</v>
      </c>
      <c r="BB141">
        <v>1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31.126000000000001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1</v>
      </c>
      <c r="BQ141">
        <v>31.126000000000001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1</v>
      </c>
      <c r="CV141">
        <v>0</v>
      </c>
      <c r="CW141">
        <v>0</v>
      </c>
      <c r="CX141">
        <f>ROUND(Y141*Source!I147,7)</f>
        <v>0.2</v>
      </c>
      <c r="CY141">
        <f>AA141</f>
        <v>147.85</v>
      </c>
      <c r="CZ141">
        <f>AE141</f>
        <v>155.63</v>
      </c>
      <c r="DA141">
        <f>AI141</f>
        <v>0.95</v>
      </c>
      <c r="DB141">
        <f t="shared" si="49"/>
        <v>31.13</v>
      </c>
      <c r="DC141">
        <f t="shared" si="50"/>
        <v>0</v>
      </c>
      <c r="DD141" t="s">
        <v>3</v>
      </c>
      <c r="DE141" t="s">
        <v>3</v>
      </c>
      <c r="DF141">
        <f>ROUND(ROUND(AE141*AI141,2)*CX141,2)</f>
        <v>29.57</v>
      </c>
      <c r="DG141">
        <f t="shared" si="54"/>
        <v>0</v>
      </c>
      <c r="DH141">
        <f t="shared" si="51"/>
        <v>0</v>
      </c>
      <c r="DI141">
        <f t="shared" si="52"/>
        <v>0</v>
      </c>
      <c r="DJ141">
        <f>DF141</f>
        <v>29.57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ROW(Source!A147)</f>
        <v>147</v>
      </c>
      <c r="B142">
        <v>65175792</v>
      </c>
      <c r="C142">
        <v>65176331</v>
      </c>
      <c r="D142">
        <v>59010068</v>
      </c>
      <c r="E142">
        <v>1</v>
      </c>
      <c r="F142">
        <v>1</v>
      </c>
      <c r="G142">
        <v>1</v>
      </c>
      <c r="H142">
        <v>3</v>
      </c>
      <c r="I142" t="s">
        <v>416</v>
      </c>
      <c r="J142" t="s">
        <v>417</v>
      </c>
      <c r="K142" t="s">
        <v>418</v>
      </c>
      <c r="L142">
        <v>1346</v>
      </c>
      <c r="N142">
        <v>1009</v>
      </c>
      <c r="O142" t="s">
        <v>380</v>
      </c>
      <c r="P142" t="s">
        <v>380</v>
      </c>
      <c r="Q142">
        <v>1</v>
      </c>
      <c r="W142">
        <v>0</v>
      </c>
      <c r="X142">
        <v>391631581</v>
      </c>
      <c r="Y142">
        <f t="shared" si="48"/>
        <v>6</v>
      </c>
      <c r="AA142">
        <v>201.17</v>
      </c>
      <c r="AB142">
        <v>0</v>
      </c>
      <c r="AC142">
        <v>0</v>
      </c>
      <c r="AD142">
        <v>0</v>
      </c>
      <c r="AE142">
        <v>174.93</v>
      </c>
      <c r="AF142">
        <v>0</v>
      </c>
      <c r="AG142">
        <v>0</v>
      </c>
      <c r="AH142">
        <v>0</v>
      </c>
      <c r="AI142">
        <v>1.1499999999999999</v>
      </c>
      <c r="AJ142">
        <v>1</v>
      </c>
      <c r="AK142">
        <v>1</v>
      </c>
      <c r="AL142">
        <v>1</v>
      </c>
      <c r="AM142">
        <v>2</v>
      </c>
      <c r="AN142">
        <v>0</v>
      </c>
      <c r="AO142">
        <v>0</v>
      </c>
      <c r="AP142">
        <v>1</v>
      </c>
      <c r="AQ142">
        <v>1</v>
      </c>
      <c r="AR142">
        <v>0</v>
      </c>
      <c r="AS142" t="s">
        <v>3</v>
      </c>
      <c r="AT142">
        <v>6</v>
      </c>
      <c r="AU142" t="s">
        <v>3</v>
      </c>
      <c r="AV142">
        <v>0</v>
      </c>
      <c r="AW142">
        <v>2</v>
      </c>
      <c r="AX142">
        <v>65176350</v>
      </c>
      <c r="AY142">
        <v>1</v>
      </c>
      <c r="AZ142">
        <v>0</v>
      </c>
      <c r="BA142">
        <v>144</v>
      </c>
      <c r="BB142">
        <v>1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1049.58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1</v>
      </c>
      <c r="BQ142">
        <v>1049.58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1</v>
      </c>
      <c r="CV142">
        <v>0</v>
      </c>
      <c r="CW142">
        <v>0</v>
      </c>
      <c r="CX142">
        <f>ROUND(Y142*Source!I147,7)</f>
        <v>6</v>
      </c>
      <c r="CY142">
        <f>AA142</f>
        <v>201.17</v>
      </c>
      <c r="CZ142">
        <f>AE142</f>
        <v>174.93</v>
      </c>
      <c r="DA142">
        <f>AI142</f>
        <v>1.1499999999999999</v>
      </c>
      <c r="DB142">
        <f t="shared" si="49"/>
        <v>1049.58</v>
      </c>
      <c r="DC142">
        <f t="shared" si="50"/>
        <v>0</v>
      </c>
      <c r="DD142" t="s">
        <v>3</v>
      </c>
      <c r="DE142" t="s">
        <v>3</v>
      </c>
      <c r="DF142">
        <f>ROUND(ROUND(AE142*AI142,2)*CX142,2)</f>
        <v>1207.02</v>
      </c>
      <c r="DG142">
        <f t="shared" si="54"/>
        <v>0</v>
      </c>
      <c r="DH142">
        <f t="shared" si="51"/>
        <v>0</v>
      </c>
      <c r="DI142">
        <f t="shared" si="52"/>
        <v>0</v>
      </c>
      <c r="DJ142">
        <f>DF142</f>
        <v>1207.02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ROW(Source!A147)</f>
        <v>147</v>
      </c>
      <c r="B143">
        <v>65175792</v>
      </c>
      <c r="C143">
        <v>65176331</v>
      </c>
      <c r="D143">
        <v>59017068</v>
      </c>
      <c r="E143">
        <v>1</v>
      </c>
      <c r="F143">
        <v>1</v>
      </c>
      <c r="G143">
        <v>1</v>
      </c>
      <c r="H143">
        <v>3</v>
      </c>
      <c r="I143" t="s">
        <v>453</v>
      </c>
      <c r="J143" t="s">
        <v>454</v>
      </c>
      <c r="K143" t="s">
        <v>455</v>
      </c>
      <c r="L143">
        <v>1348</v>
      </c>
      <c r="N143">
        <v>1009</v>
      </c>
      <c r="O143" t="s">
        <v>163</v>
      </c>
      <c r="P143" t="s">
        <v>163</v>
      </c>
      <c r="Q143">
        <v>1000</v>
      </c>
      <c r="W143">
        <v>0</v>
      </c>
      <c r="X143">
        <v>-522469546</v>
      </c>
      <c r="Y143">
        <f t="shared" si="48"/>
        <v>7.0000000000000007E-2</v>
      </c>
      <c r="AA143">
        <v>55303.81</v>
      </c>
      <c r="AB143">
        <v>0</v>
      </c>
      <c r="AC143">
        <v>0</v>
      </c>
      <c r="AD143">
        <v>0</v>
      </c>
      <c r="AE143">
        <v>55303.81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0</v>
      </c>
      <c r="AP143">
        <v>1</v>
      </c>
      <c r="AQ143">
        <v>1</v>
      </c>
      <c r="AR143">
        <v>0</v>
      </c>
      <c r="AS143" t="s">
        <v>3</v>
      </c>
      <c r="AT143">
        <v>7.0000000000000007E-2</v>
      </c>
      <c r="AU143" t="s">
        <v>3</v>
      </c>
      <c r="AV143">
        <v>0</v>
      </c>
      <c r="AW143">
        <v>2</v>
      </c>
      <c r="AX143">
        <v>65176351</v>
      </c>
      <c r="AY143">
        <v>1</v>
      </c>
      <c r="AZ143">
        <v>0</v>
      </c>
      <c r="BA143">
        <v>145</v>
      </c>
      <c r="BB143">
        <v>1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3871.2667000000001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1</v>
      </c>
      <c r="BQ143">
        <v>3871.2667000000001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1</v>
      </c>
      <c r="CV143">
        <v>0</v>
      </c>
      <c r="CW143">
        <v>0</v>
      </c>
      <c r="CX143">
        <f>ROUND(Y143*Source!I147,7)</f>
        <v>7.0000000000000007E-2</v>
      </c>
      <c r="CY143">
        <f>AA143</f>
        <v>55303.81</v>
      </c>
      <c r="CZ143">
        <f>AE143</f>
        <v>55303.81</v>
      </c>
      <c r="DA143">
        <f>AI143</f>
        <v>1</v>
      </c>
      <c r="DB143">
        <f t="shared" si="49"/>
        <v>3871.27</v>
      </c>
      <c r="DC143">
        <f t="shared" si="50"/>
        <v>0</v>
      </c>
      <c r="DD143" t="s">
        <v>3</v>
      </c>
      <c r="DE143" t="s">
        <v>3</v>
      </c>
      <c r="DF143">
        <f>ROUND(ROUND(AE143,2)*CX143,2)</f>
        <v>3871.27</v>
      </c>
      <c r="DG143">
        <f t="shared" si="54"/>
        <v>0</v>
      </c>
      <c r="DH143">
        <f t="shared" si="51"/>
        <v>0</v>
      </c>
      <c r="DI143">
        <f t="shared" si="52"/>
        <v>0</v>
      </c>
      <c r="DJ143">
        <f>DF143</f>
        <v>3871.27</v>
      </c>
      <c r="DK143">
        <v>1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ROW(Source!A147)</f>
        <v>147</v>
      </c>
      <c r="B144">
        <v>65175792</v>
      </c>
      <c r="C144">
        <v>65176331</v>
      </c>
      <c r="D144">
        <v>59026221</v>
      </c>
      <c r="E144">
        <v>1</v>
      </c>
      <c r="F144">
        <v>1</v>
      </c>
      <c r="G144">
        <v>1</v>
      </c>
      <c r="H144">
        <v>3</v>
      </c>
      <c r="I144" t="s">
        <v>422</v>
      </c>
      <c r="J144" t="s">
        <v>423</v>
      </c>
      <c r="K144" t="s">
        <v>424</v>
      </c>
      <c r="L144">
        <v>1346</v>
      </c>
      <c r="N144">
        <v>1009</v>
      </c>
      <c r="O144" t="s">
        <v>380</v>
      </c>
      <c r="P144" t="s">
        <v>380</v>
      </c>
      <c r="Q144">
        <v>1</v>
      </c>
      <c r="W144">
        <v>0</v>
      </c>
      <c r="X144">
        <v>628117784</v>
      </c>
      <c r="Y144">
        <f t="shared" si="48"/>
        <v>3</v>
      </c>
      <c r="AA144">
        <v>104.64</v>
      </c>
      <c r="AB144">
        <v>0</v>
      </c>
      <c r="AC144">
        <v>0</v>
      </c>
      <c r="AD144">
        <v>0</v>
      </c>
      <c r="AE144">
        <v>79.88</v>
      </c>
      <c r="AF144">
        <v>0</v>
      </c>
      <c r="AG144">
        <v>0</v>
      </c>
      <c r="AH144">
        <v>0</v>
      </c>
      <c r="AI144">
        <v>1.31</v>
      </c>
      <c r="AJ144">
        <v>1</v>
      </c>
      <c r="AK144">
        <v>1</v>
      </c>
      <c r="AL144">
        <v>1</v>
      </c>
      <c r="AM144">
        <v>2</v>
      </c>
      <c r="AN144">
        <v>0</v>
      </c>
      <c r="AO144">
        <v>0</v>
      </c>
      <c r="AP144">
        <v>1</v>
      </c>
      <c r="AQ144">
        <v>1</v>
      </c>
      <c r="AR144">
        <v>0</v>
      </c>
      <c r="AS144" t="s">
        <v>3</v>
      </c>
      <c r="AT144">
        <v>3</v>
      </c>
      <c r="AU144" t="s">
        <v>3</v>
      </c>
      <c r="AV144">
        <v>0</v>
      </c>
      <c r="AW144">
        <v>2</v>
      </c>
      <c r="AX144">
        <v>65176352</v>
      </c>
      <c r="AY144">
        <v>1</v>
      </c>
      <c r="AZ144">
        <v>0</v>
      </c>
      <c r="BA144">
        <v>146</v>
      </c>
      <c r="BB144">
        <v>1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239.64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1</v>
      </c>
      <c r="BQ144">
        <v>239.64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1</v>
      </c>
      <c r="CV144">
        <v>0</v>
      </c>
      <c r="CW144">
        <v>0</v>
      </c>
      <c r="CX144">
        <f>ROUND(Y144*Source!I147,7)</f>
        <v>3</v>
      </c>
      <c r="CY144">
        <f>AA144</f>
        <v>104.64</v>
      </c>
      <c r="CZ144">
        <f>AE144</f>
        <v>79.88</v>
      </c>
      <c r="DA144">
        <f>AI144</f>
        <v>1.31</v>
      </c>
      <c r="DB144">
        <f t="shared" si="49"/>
        <v>239.64</v>
      </c>
      <c r="DC144">
        <f t="shared" si="50"/>
        <v>0</v>
      </c>
      <c r="DD144" t="s">
        <v>3</v>
      </c>
      <c r="DE144" t="s">
        <v>3</v>
      </c>
      <c r="DF144">
        <f>ROUND(ROUND(AE144*AI144,2)*CX144,2)</f>
        <v>313.92</v>
      </c>
      <c r="DG144">
        <f t="shared" si="54"/>
        <v>0</v>
      </c>
      <c r="DH144">
        <f t="shared" si="51"/>
        <v>0</v>
      </c>
      <c r="DI144">
        <f t="shared" si="52"/>
        <v>0</v>
      </c>
      <c r="DJ144">
        <f>DF144</f>
        <v>313.92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ROW(Source!A147)</f>
        <v>147</v>
      </c>
      <c r="B145">
        <v>65175792</v>
      </c>
      <c r="C145">
        <v>65176331</v>
      </c>
      <c r="D145">
        <v>58938947</v>
      </c>
      <c r="E145">
        <v>109</v>
      </c>
      <c r="F145">
        <v>1</v>
      </c>
      <c r="G145">
        <v>1</v>
      </c>
      <c r="H145">
        <v>3</v>
      </c>
      <c r="I145" t="s">
        <v>412</v>
      </c>
      <c r="J145" t="s">
        <v>3</v>
      </c>
      <c r="K145" t="s">
        <v>413</v>
      </c>
      <c r="L145">
        <v>3277935</v>
      </c>
      <c r="N145">
        <v>1013</v>
      </c>
      <c r="O145" t="s">
        <v>414</v>
      </c>
      <c r="P145" t="s">
        <v>414</v>
      </c>
      <c r="Q145">
        <v>1</v>
      </c>
      <c r="W145">
        <v>0</v>
      </c>
      <c r="X145">
        <v>274903907</v>
      </c>
      <c r="Y145">
        <f t="shared" si="48"/>
        <v>2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0</v>
      </c>
      <c r="AP145">
        <v>0</v>
      </c>
      <c r="AQ145">
        <v>1</v>
      </c>
      <c r="AR145">
        <v>0</v>
      </c>
      <c r="AS145" t="s">
        <v>3</v>
      </c>
      <c r="AT145">
        <v>2</v>
      </c>
      <c r="AU145" t="s">
        <v>3</v>
      </c>
      <c r="AV145">
        <v>0</v>
      </c>
      <c r="AW145">
        <v>2</v>
      </c>
      <c r="AX145">
        <v>65176353</v>
      </c>
      <c r="AY145">
        <v>1</v>
      </c>
      <c r="AZ145">
        <v>0</v>
      </c>
      <c r="BA145">
        <v>147</v>
      </c>
      <c r="BB145">
        <v>1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ROUND(Y145*Source!I147,7)</f>
        <v>2</v>
      </c>
      <c r="CY145">
        <f>AA145</f>
        <v>0</v>
      </c>
      <c r="CZ145">
        <f>AE145</f>
        <v>0</v>
      </c>
      <c r="DA145">
        <f>AI145</f>
        <v>1</v>
      </c>
      <c r="DB145">
        <f t="shared" si="49"/>
        <v>0</v>
      </c>
      <c r="DC145">
        <f t="shared" si="50"/>
        <v>0</v>
      </c>
      <c r="DD145" t="s">
        <v>3</v>
      </c>
      <c r="DE145" t="s">
        <v>3</v>
      </c>
      <c r="DF145">
        <f t="shared" ref="DF145:DF150" si="55">ROUND(ROUND(AE145,2)*CX145,2)</f>
        <v>0</v>
      </c>
      <c r="DG145">
        <f t="shared" si="54"/>
        <v>0</v>
      </c>
      <c r="DH145">
        <f t="shared" si="51"/>
        <v>0</v>
      </c>
      <c r="DI145">
        <f t="shared" si="52"/>
        <v>0</v>
      </c>
      <c r="DJ145">
        <f>DF145</f>
        <v>0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ROW(Source!A148)</f>
        <v>148</v>
      </c>
      <c r="B146">
        <v>65175792</v>
      </c>
      <c r="C146">
        <v>65176354</v>
      </c>
      <c r="D146">
        <v>37064878</v>
      </c>
      <c r="E146">
        <v>109</v>
      </c>
      <c r="F146">
        <v>1</v>
      </c>
      <c r="G146">
        <v>1</v>
      </c>
      <c r="H146">
        <v>1</v>
      </c>
      <c r="I146" t="s">
        <v>456</v>
      </c>
      <c r="J146" t="s">
        <v>3</v>
      </c>
      <c r="K146" t="s">
        <v>457</v>
      </c>
      <c r="L146">
        <v>1191</v>
      </c>
      <c r="N146">
        <v>1013</v>
      </c>
      <c r="O146" t="s">
        <v>362</v>
      </c>
      <c r="P146" t="s">
        <v>362</v>
      </c>
      <c r="Q146">
        <v>1</v>
      </c>
      <c r="W146">
        <v>0</v>
      </c>
      <c r="X146">
        <v>-2012709214</v>
      </c>
      <c r="Y146">
        <f t="shared" si="48"/>
        <v>8.32</v>
      </c>
      <c r="AA146">
        <v>0</v>
      </c>
      <c r="AB146">
        <v>0</v>
      </c>
      <c r="AC146">
        <v>0</v>
      </c>
      <c r="AD146">
        <v>479.56</v>
      </c>
      <c r="AE146">
        <v>0</v>
      </c>
      <c r="AF146">
        <v>0</v>
      </c>
      <c r="AG146">
        <v>0</v>
      </c>
      <c r="AH146">
        <v>479.56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0</v>
      </c>
      <c r="AP146">
        <v>1</v>
      </c>
      <c r="AQ146">
        <v>1</v>
      </c>
      <c r="AR146">
        <v>0</v>
      </c>
      <c r="AS146" t="s">
        <v>3</v>
      </c>
      <c r="AT146">
        <v>8.32</v>
      </c>
      <c r="AU146" t="s">
        <v>3</v>
      </c>
      <c r="AV146">
        <v>1</v>
      </c>
      <c r="AW146">
        <v>2</v>
      </c>
      <c r="AX146">
        <v>65176364</v>
      </c>
      <c r="AY146">
        <v>1</v>
      </c>
      <c r="AZ146">
        <v>0</v>
      </c>
      <c r="BA146">
        <v>148</v>
      </c>
      <c r="BB146">
        <v>1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3989.9392000000003</v>
      </c>
      <c r="BN146">
        <v>8.32</v>
      </c>
      <c r="BO146">
        <v>0</v>
      </c>
      <c r="BP146">
        <v>1</v>
      </c>
      <c r="BQ146">
        <v>0</v>
      </c>
      <c r="BR146">
        <v>0</v>
      </c>
      <c r="BS146">
        <v>0</v>
      </c>
      <c r="BT146">
        <v>3989.9392000000003</v>
      </c>
      <c r="BU146">
        <v>8.32</v>
      </c>
      <c r="BV146">
        <v>0</v>
      </c>
      <c r="BW146">
        <v>1</v>
      </c>
      <c r="CU146">
        <f>ROUND(AT146*Source!I148*AH146*AL146,2)</f>
        <v>23939.64</v>
      </c>
      <c r="CV146">
        <f>ROUND(Y146*Source!I148,7)</f>
        <v>49.92</v>
      </c>
      <c r="CW146">
        <v>0</v>
      </c>
      <c r="CX146">
        <f>ROUND(Y146*Source!I148,7)</f>
        <v>49.92</v>
      </c>
      <c r="CY146">
        <f>AD146</f>
        <v>479.56</v>
      </c>
      <c r="CZ146">
        <f>AH146</f>
        <v>479.56</v>
      </c>
      <c r="DA146">
        <f>AL146</f>
        <v>1</v>
      </c>
      <c r="DB146">
        <f t="shared" si="49"/>
        <v>3989.94</v>
      </c>
      <c r="DC146">
        <f t="shared" si="50"/>
        <v>0</v>
      </c>
      <c r="DD146" t="s">
        <v>3</v>
      </c>
      <c r="DE146" t="s">
        <v>3</v>
      </c>
      <c r="DF146">
        <f t="shared" si="55"/>
        <v>0</v>
      </c>
      <c r="DG146">
        <f t="shared" si="54"/>
        <v>0</v>
      </c>
      <c r="DH146">
        <f t="shared" si="51"/>
        <v>0</v>
      </c>
      <c r="DI146">
        <f t="shared" si="52"/>
        <v>23939.64</v>
      </c>
      <c r="DJ146">
        <f>DI146</f>
        <v>23939.64</v>
      </c>
      <c r="DK146">
        <v>1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ROW(Source!A148)</f>
        <v>148</v>
      </c>
      <c r="B147">
        <v>65175792</v>
      </c>
      <c r="C147">
        <v>65176354</v>
      </c>
      <c r="D147">
        <v>37064876</v>
      </c>
      <c r="E147">
        <v>109</v>
      </c>
      <c r="F147">
        <v>1</v>
      </c>
      <c r="G147">
        <v>1</v>
      </c>
      <c r="H147">
        <v>1</v>
      </c>
      <c r="I147" t="s">
        <v>363</v>
      </c>
      <c r="J147" t="s">
        <v>3</v>
      </c>
      <c r="K147" t="s">
        <v>364</v>
      </c>
      <c r="L147">
        <v>1191</v>
      </c>
      <c r="N147">
        <v>1013</v>
      </c>
      <c r="O147" t="s">
        <v>362</v>
      </c>
      <c r="P147" t="s">
        <v>362</v>
      </c>
      <c r="Q147">
        <v>1</v>
      </c>
      <c r="W147">
        <v>0</v>
      </c>
      <c r="X147">
        <v>-1417349443</v>
      </c>
      <c r="Y147">
        <f t="shared" si="48"/>
        <v>7.08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0</v>
      </c>
      <c r="AP147">
        <v>1</v>
      </c>
      <c r="AQ147">
        <v>1</v>
      </c>
      <c r="AR147">
        <v>0</v>
      </c>
      <c r="AS147" t="s">
        <v>3</v>
      </c>
      <c r="AT147">
        <v>7.08</v>
      </c>
      <c r="AU147" t="s">
        <v>3</v>
      </c>
      <c r="AV147">
        <v>2</v>
      </c>
      <c r="AW147">
        <v>2</v>
      </c>
      <c r="AX147">
        <v>65176365</v>
      </c>
      <c r="AY147">
        <v>1</v>
      </c>
      <c r="AZ147">
        <v>0</v>
      </c>
      <c r="BA147">
        <v>149</v>
      </c>
      <c r="BB147">
        <v>1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ROUND(Y147*Source!I148,7)</f>
        <v>42.48</v>
      </c>
      <c r="CY147">
        <f>AD147</f>
        <v>0</v>
      </c>
      <c r="CZ147">
        <f>AH147</f>
        <v>0</v>
      </c>
      <c r="DA147">
        <f>AL147</f>
        <v>1</v>
      </c>
      <c r="DB147">
        <f t="shared" si="49"/>
        <v>0</v>
      </c>
      <c r="DC147">
        <f t="shared" si="50"/>
        <v>0</v>
      </c>
      <c r="DD147" t="s">
        <v>3</v>
      </c>
      <c r="DE147" t="s">
        <v>3</v>
      </c>
      <c r="DF147">
        <f t="shared" si="55"/>
        <v>0</v>
      </c>
      <c r="DG147">
        <f t="shared" si="54"/>
        <v>0</v>
      </c>
      <c r="DH147">
        <f t="shared" si="51"/>
        <v>0</v>
      </c>
      <c r="DI147">
        <f t="shared" si="52"/>
        <v>0</v>
      </c>
      <c r="DJ147">
        <f>DI147</f>
        <v>0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ROW(Source!A148)</f>
        <v>148</v>
      </c>
      <c r="B148">
        <v>65175792</v>
      </c>
      <c r="C148">
        <v>65176354</v>
      </c>
      <c r="D148">
        <v>59054880</v>
      </c>
      <c r="E148">
        <v>1</v>
      </c>
      <c r="F148">
        <v>1</v>
      </c>
      <c r="G148">
        <v>1</v>
      </c>
      <c r="H148">
        <v>2</v>
      </c>
      <c r="I148" t="s">
        <v>402</v>
      </c>
      <c r="J148" t="s">
        <v>403</v>
      </c>
      <c r="K148" t="s">
        <v>404</v>
      </c>
      <c r="L148">
        <v>1368</v>
      </c>
      <c r="N148">
        <v>1011</v>
      </c>
      <c r="O148" t="s">
        <v>368</v>
      </c>
      <c r="P148" t="s">
        <v>368</v>
      </c>
      <c r="Q148">
        <v>1</v>
      </c>
      <c r="W148">
        <v>0</v>
      </c>
      <c r="X148">
        <v>-776243211</v>
      </c>
      <c r="Y148">
        <f t="shared" si="48"/>
        <v>0.01</v>
      </c>
      <c r="AA148">
        <v>0</v>
      </c>
      <c r="AB148">
        <v>1551.19</v>
      </c>
      <c r="AC148">
        <v>658.94</v>
      </c>
      <c r="AD148">
        <v>0</v>
      </c>
      <c r="AE148">
        <v>0</v>
      </c>
      <c r="AF148">
        <v>1551.19</v>
      </c>
      <c r="AG148">
        <v>658.94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0</v>
      </c>
      <c r="AP148">
        <v>1</v>
      </c>
      <c r="AQ148">
        <v>1</v>
      </c>
      <c r="AR148">
        <v>0</v>
      </c>
      <c r="AS148" t="s">
        <v>3</v>
      </c>
      <c r="AT148">
        <v>0.01</v>
      </c>
      <c r="AU148" t="s">
        <v>3</v>
      </c>
      <c r="AV148">
        <v>1</v>
      </c>
      <c r="AW148">
        <v>2</v>
      </c>
      <c r="AX148">
        <v>65176366</v>
      </c>
      <c r="AY148">
        <v>1</v>
      </c>
      <c r="AZ148">
        <v>0</v>
      </c>
      <c r="BA148">
        <v>150</v>
      </c>
      <c r="BB148">
        <v>1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15.511900000000001</v>
      </c>
      <c r="BL148">
        <v>6.5894000000000004</v>
      </c>
      <c r="BM148">
        <v>0</v>
      </c>
      <c r="BN148">
        <v>0</v>
      </c>
      <c r="BO148">
        <v>0.01</v>
      </c>
      <c r="BP148">
        <v>1</v>
      </c>
      <c r="BQ148">
        <v>0</v>
      </c>
      <c r="BR148">
        <v>15.511900000000001</v>
      </c>
      <c r="BS148">
        <v>6.5894000000000004</v>
      </c>
      <c r="BT148">
        <v>0</v>
      </c>
      <c r="BU148">
        <v>0</v>
      </c>
      <c r="BV148">
        <v>0.01</v>
      </c>
      <c r="BW148">
        <v>1</v>
      </c>
      <c r="CV148">
        <v>0</v>
      </c>
      <c r="CW148">
        <f>ROUND(Y148*Source!I148*DO148,7)</f>
        <v>0.06</v>
      </c>
      <c r="CX148">
        <f>ROUND(Y148*Source!I148,7)</f>
        <v>0.06</v>
      </c>
      <c r="CY148">
        <f>AB148</f>
        <v>1551.19</v>
      </c>
      <c r="CZ148">
        <f>AF148</f>
        <v>1551.19</v>
      </c>
      <c r="DA148">
        <f>AJ148</f>
        <v>1</v>
      </c>
      <c r="DB148">
        <f t="shared" si="49"/>
        <v>15.51</v>
      </c>
      <c r="DC148">
        <f t="shared" si="50"/>
        <v>6.59</v>
      </c>
      <c r="DD148" t="s">
        <v>3</v>
      </c>
      <c r="DE148" t="s">
        <v>3</v>
      </c>
      <c r="DF148">
        <f t="shared" si="55"/>
        <v>0</v>
      </c>
      <c r="DG148">
        <f t="shared" si="54"/>
        <v>93.07</v>
      </c>
      <c r="DH148">
        <f t="shared" si="51"/>
        <v>39.54</v>
      </c>
      <c r="DI148">
        <f t="shared" si="52"/>
        <v>0</v>
      </c>
      <c r="DJ148">
        <f>DG148+DH148</f>
        <v>132.60999999999999</v>
      </c>
      <c r="DK148">
        <v>1</v>
      </c>
      <c r="DL148" t="s">
        <v>405</v>
      </c>
      <c r="DM148">
        <v>6</v>
      </c>
      <c r="DN148" t="s">
        <v>362</v>
      </c>
      <c r="DO148">
        <v>1</v>
      </c>
    </row>
    <row r="149" spans="1:119" x14ac:dyDescent="0.2">
      <c r="A149">
        <f>ROW(Source!A148)</f>
        <v>148</v>
      </c>
      <c r="B149">
        <v>65175792</v>
      </c>
      <c r="C149">
        <v>65176354</v>
      </c>
      <c r="D149">
        <v>59055094</v>
      </c>
      <c r="E149">
        <v>1</v>
      </c>
      <c r="F149">
        <v>1</v>
      </c>
      <c r="G149">
        <v>1</v>
      </c>
      <c r="H149">
        <v>2</v>
      </c>
      <c r="I149" t="s">
        <v>458</v>
      </c>
      <c r="J149" t="s">
        <v>459</v>
      </c>
      <c r="K149" t="s">
        <v>460</v>
      </c>
      <c r="L149">
        <v>1368</v>
      </c>
      <c r="N149">
        <v>1011</v>
      </c>
      <c r="O149" t="s">
        <v>368</v>
      </c>
      <c r="P149" t="s">
        <v>368</v>
      </c>
      <c r="Q149">
        <v>1</v>
      </c>
      <c r="W149">
        <v>0</v>
      </c>
      <c r="X149">
        <v>857391492</v>
      </c>
      <c r="Y149">
        <f t="shared" si="48"/>
        <v>7.06</v>
      </c>
      <c r="AA149">
        <v>0</v>
      </c>
      <c r="AB149">
        <v>2002.38</v>
      </c>
      <c r="AC149">
        <v>658.94</v>
      </c>
      <c r="AD149">
        <v>0</v>
      </c>
      <c r="AE149">
        <v>0</v>
      </c>
      <c r="AF149">
        <v>1472.34</v>
      </c>
      <c r="AG149">
        <v>658.94</v>
      </c>
      <c r="AH149">
        <v>0</v>
      </c>
      <c r="AI149">
        <v>1</v>
      </c>
      <c r="AJ149">
        <v>1.36</v>
      </c>
      <c r="AK149">
        <v>1</v>
      </c>
      <c r="AL149">
        <v>1</v>
      </c>
      <c r="AM149">
        <v>2</v>
      </c>
      <c r="AN149">
        <v>0</v>
      </c>
      <c r="AO149">
        <v>0</v>
      </c>
      <c r="AP149">
        <v>1</v>
      </c>
      <c r="AQ149">
        <v>1</v>
      </c>
      <c r="AR149">
        <v>0</v>
      </c>
      <c r="AS149" t="s">
        <v>3</v>
      </c>
      <c r="AT149">
        <v>7.06</v>
      </c>
      <c r="AU149" t="s">
        <v>3</v>
      </c>
      <c r="AV149">
        <v>1</v>
      </c>
      <c r="AW149">
        <v>2</v>
      </c>
      <c r="AX149">
        <v>65176367</v>
      </c>
      <c r="AY149">
        <v>1</v>
      </c>
      <c r="AZ149">
        <v>0</v>
      </c>
      <c r="BA149">
        <v>151</v>
      </c>
      <c r="BB149">
        <v>1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10394.720399999998</v>
      </c>
      <c r="BL149">
        <v>4652.1163999999999</v>
      </c>
      <c r="BM149">
        <v>0</v>
      </c>
      <c r="BN149">
        <v>0</v>
      </c>
      <c r="BO149">
        <v>7.06</v>
      </c>
      <c r="BP149">
        <v>1</v>
      </c>
      <c r="BQ149">
        <v>0</v>
      </c>
      <c r="BR149">
        <v>10394.720399999998</v>
      </c>
      <c r="BS149">
        <v>4652.1163999999999</v>
      </c>
      <c r="BT149">
        <v>0</v>
      </c>
      <c r="BU149">
        <v>0</v>
      </c>
      <c r="BV149">
        <v>7.06</v>
      </c>
      <c r="BW149">
        <v>1</v>
      </c>
      <c r="CV149">
        <v>0</v>
      </c>
      <c r="CW149">
        <f>ROUND(Y149*Source!I148*DO149,7)</f>
        <v>42.36</v>
      </c>
      <c r="CX149">
        <f>ROUND(Y149*Source!I148,7)</f>
        <v>42.36</v>
      </c>
      <c r="CY149">
        <f>AB149</f>
        <v>2002.38</v>
      </c>
      <c r="CZ149">
        <f>AF149</f>
        <v>1472.34</v>
      </c>
      <c r="DA149">
        <f>AJ149</f>
        <v>1.36</v>
      </c>
      <c r="DB149">
        <f t="shared" si="49"/>
        <v>10394.719999999999</v>
      </c>
      <c r="DC149">
        <f t="shared" si="50"/>
        <v>4652.12</v>
      </c>
      <c r="DD149" t="s">
        <v>3</v>
      </c>
      <c r="DE149" t="s">
        <v>3</v>
      </c>
      <c r="DF149">
        <f t="shared" si="55"/>
        <v>0</v>
      </c>
      <c r="DG149">
        <f>ROUND(ROUND(AF149*AJ149,2)*CX149,2)</f>
        <v>84820.82</v>
      </c>
      <c r="DH149">
        <f t="shared" si="51"/>
        <v>27912.7</v>
      </c>
      <c r="DI149">
        <f t="shared" si="52"/>
        <v>0</v>
      </c>
      <c r="DJ149">
        <f>DG149+DH149</f>
        <v>112733.52</v>
      </c>
      <c r="DK149">
        <v>0</v>
      </c>
      <c r="DL149" t="s">
        <v>405</v>
      </c>
      <c r="DM149">
        <v>6</v>
      </c>
      <c r="DN149" t="s">
        <v>362</v>
      </c>
      <c r="DO149">
        <v>1</v>
      </c>
    </row>
    <row r="150" spans="1:119" x14ac:dyDescent="0.2">
      <c r="A150">
        <f>ROW(Source!A148)</f>
        <v>148</v>
      </c>
      <c r="B150">
        <v>65175792</v>
      </c>
      <c r="C150">
        <v>65176354</v>
      </c>
      <c r="D150">
        <v>59055768</v>
      </c>
      <c r="E150">
        <v>1</v>
      </c>
      <c r="F150">
        <v>1</v>
      </c>
      <c r="G150">
        <v>1</v>
      </c>
      <c r="H150">
        <v>2</v>
      </c>
      <c r="I150" t="s">
        <v>373</v>
      </c>
      <c r="J150" t="s">
        <v>374</v>
      </c>
      <c r="K150" t="s">
        <v>375</v>
      </c>
      <c r="L150">
        <v>1368</v>
      </c>
      <c r="N150">
        <v>1011</v>
      </c>
      <c r="O150" t="s">
        <v>368</v>
      </c>
      <c r="P150" t="s">
        <v>368</v>
      </c>
      <c r="Q150">
        <v>1</v>
      </c>
      <c r="W150">
        <v>0</v>
      </c>
      <c r="X150">
        <v>721652621</v>
      </c>
      <c r="Y150">
        <f t="shared" si="48"/>
        <v>0.01</v>
      </c>
      <c r="AA150">
        <v>0</v>
      </c>
      <c r="AB150">
        <v>578.28</v>
      </c>
      <c r="AC150">
        <v>490.55</v>
      </c>
      <c r="AD150">
        <v>0</v>
      </c>
      <c r="AE150">
        <v>0</v>
      </c>
      <c r="AF150">
        <v>477.92</v>
      </c>
      <c r="AG150">
        <v>490.55</v>
      </c>
      <c r="AH150">
        <v>0</v>
      </c>
      <c r="AI150">
        <v>1</v>
      </c>
      <c r="AJ150">
        <v>1.21</v>
      </c>
      <c r="AK150">
        <v>1</v>
      </c>
      <c r="AL150">
        <v>1</v>
      </c>
      <c r="AM150">
        <v>2</v>
      </c>
      <c r="AN150">
        <v>0</v>
      </c>
      <c r="AO150">
        <v>0</v>
      </c>
      <c r="AP150">
        <v>1</v>
      </c>
      <c r="AQ150">
        <v>1</v>
      </c>
      <c r="AR150">
        <v>0</v>
      </c>
      <c r="AS150" t="s">
        <v>3</v>
      </c>
      <c r="AT150">
        <v>0.01</v>
      </c>
      <c r="AU150" t="s">
        <v>3</v>
      </c>
      <c r="AV150">
        <v>1</v>
      </c>
      <c r="AW150">
        <v>2</v>
      </c>
      <c r="AX150">
        <v>65176368</v>
      </c>
      <c r="AY150">
        <v>1</v>
      </c>
      <c r="AZ150">
        <v>0</v>
      </c>
      <c r="BA150">
        <v>152</v>
      </c>
      <c r="BB150">
        <v>1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4.7792000000000003</v>
      </c>
      <c r="BL150">
        <v>4.9055</v>
      </c>
      <c r="BM150">
        <v>0</v>
      </c>
      <c r="BN150">
        <v>0</v>
      </c>
      <c r="BO150">
        <v>0.01</v>
      </c>
      <c r="BP150">
        <v>1</v>
      </c>
      <c r="BQ150">
        <v>0</v>
      </c>
      <c r="BR150">
        <v>4.7792000000000003</v>
      </c>
      <c r="BS150">
        <v>4.9055</v>
      </c>
      <c r="BT150">
        <v>0</v>
      </c>
      <c r="BU150">
        <v>0</v>
      </c>
      <c r="BV150">
        <v>0.01</v>
      </c>
      <c r="BW150">
        <v>1</v>
      </c>
      <c r="CV150">
        <v>0</v>
      </c>
      <c r="CW150">
        <f>ROUND(Y150*Source!I148*DO150,7)</f>
        <v>0.06</v>
      </c>
      <c r="CX150">
        <f>ROUND(Y150*Source!I148,7)</f>
        <v>0.06</v>
      </c>
      <c r="CY150">
        <f>AB150</f>
        <v>578.28</v>
      </c>
      <c r="CZ150">
        <f>AF150</f>
        <v>477.92</v>
      </c>
      <c r="DA150">
        <f>AJ150</f>
        <v>1.21</v>
      </c>
      <c r="DB150">
        <f t="shared" si="49"/>
        <v>4.78</v>
      </c>
      <c r="DC150">
        <f t="shared" si="50"/>
        <v>4.91</v>
      </c>
      <c r="DD150" t="s">
        <v>3</v>
      </c>
      <c r="DE150" t="s">
        <v>3</v>
      </c>
      <c r="DF150">
        <f t="shared" si="55"/>
        <v>0</v>
      </c>
      <c r="DG150">
        <f>ROUND(ROUND(AF150*AJ150,2)*CX150,2)</f>
        <v>34.700000000000003</v>
      </c>
      <c r="DH150">
        <f t="shared" si="51"/>
        <v>29.43</v>
      </c>
      <c r="DI150">
        <f t="shared" si="52"/>
        <v>0</v>
      </c>
      <c r="DJ150">
        <f>DG150+DH150</f>
        <v>64.13</v>
      </c>
      <c r="DK150">
        <v>0</v>
      </c>
      <c r="DL150" t="s">
        <v>376</v>
      </c>
      <c r="DM150">
        <v>4</v>
      </c>
      <c r="DN150" t="s">
        <v>362</v>
      </c>
      <c r="DO150">
        <v>1</v>
      </c>
    </row>
    <row r="151" spans="1:119" x14ac:dyDescent="0.2">
      <c r="A151">
        <f>ROW(Source!A148)</f>
        <v>148</v>
      </c>
      <c r="B151">
        <v>65175792</v>
      </c>
      <c r="C151">
        <v>65176354</v>
      </c>
      <c r="D151">
        <v>59007019</v>
      </c>
      <c r="E151">
        <v>1</v>
      </c>
      <c r="F151">
        <v>1</v>
      </c>
      <c r="G151">
        <v>1</v>
      </c>
      <c r="H151">
        <v>3</v>
      </c>
      <c r="I151" t="s">
        <v>461</v>
      </c>
      <c r="J151" t="s">
        <v>462</v>
      </c>
      <c r="K151" t="s">
        <v>463</v>
      </c>
      <c r="L151">
        <v>1348</v>
      </c>
      <c r="N151">
        <v>1009</v>
      </c>
      <c r="O151" t="s">
        <v>163</v>
      </c>
      <c r="P151" t="s">
        <v>163</v>
      </c>
      <c r="Q151">
        <v>1000</v>
      </c>
      <c r="W151">
        <v>0</v>
      </c>
      <c r="X151">
        <v>1337651512</v>
      </c>
      <c r="Y151">
        <f t="shared" si="48"/>
        <v>4.0000000000000002E-4</v>
      </c>
      <c r="AA151">
        <v>135080.51999999999</v>
      </c>
      <c r="AB151">
        <v>0</v>
      </c>
      <c r="AC151">
        <v>0</v>
      </c>
      <c r="AD151">
        <v>0</v>
      </c>
      <c r="AE151">
        <v>116448.72</v>
      </c>
      <c r="AF151">
        <v>0</v>
      </c>
      <c r="AG151">
        <v>0</v>
      </c>
      <c r="AH151">
        <v>0</v>
      </c>
      <c r="AI151">
        <v>1.1599999999999999</v>
      </c>
      <c r="AJ151">
        <v>1</v>
      </c>
      <c r="AK151">
        <v>1</v>
      </c>
      <c r="AL151">
        <v>1</v>
      </c>
      <c r="AM151">
        <v>2</v>
      </c>
      <c r="AN151">
        <v>0</v>
      </c>
      <c r="AO151">
        <v>0</v>
      </c>
      <c r="AP151">
        <v>1</v>
      </c>
      <c r="AQ151">
        <v>1</v>
      </c>
      <c r="AR151">
        <v>0</v>
      </c>
      <c r="AS151" t="s">
        <v>3</v>
      </c>
      <c r="AT151">
        <v>4.0000000000000002E-4</v>
      </c>
      <c r="AU151" t="s">
        <v>3</v>
      </c>
      <c r="AV151">
        <v>0</v>
      </c>
      <c r="AW151">
        <v>2</v>
      </c>
      <c r="AX151">
        <v>65176369</v>
      </c>
      <c r="AY151">
        <v>1</v>
      </c>
      <c r="AZ151">
        <v>0</v>
      </c>
      <c r="BA151">
        <v>153</v>
      </c>
      <c r="BB151">
        <v>1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46.579488000000005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1</v>
      </c>
      <c r="BQ151">
        <v>46.579488000000005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1</v>
      </c>
      <c r="CV151">
        <v>0</v>
      </c>
      <c r="CW151">
        <v>0</v>
      </c>
      <c r="CX151">
        <f>ROUND(Y151*Source!I148,7)</f>
        <v>2.3999999999999998E-3</v>
      </c>
      <c r="CY151">
        <f>AA151</f>
        <v>135080.51999999999</v>
      </c>
      <c r="CZ151">
        <f>AE151</f>
        <v>116448.72</v>
      </c>
      <c r="DA151">
        <f>AI151</f>
        <v>1.1599999999999999</v>
      </c>
      <c r="DB151">
        <f t="shared" si="49"/>
        <v>46.58</v>
      </c>
      <c r="DC151">
        <f t="shared" si="50"/>
        <v>0</v>
      </c>
      <c r="DD151" t="s">
        <v>3</v>
      </c>
      <c r="DE151" t="s">
        <v>3</v>
      </c>
      <c r="DF151">
        <f>ROUND(ROUND(AE151*AI151,2)*CX151,2)</f>
        <v>324.19</v>
      </c>
      <c r="DG151">
        <f t="shared" ref="DG151:DG157" si="56">ROUND(ROUND(AF151,2)*CX151,2)</f>
        <v>0</v>
      </c>
      <c r="DH151">
        <f t="shared" si="51"/>
        <v>0</v>
      </c>
      <c r="DI151">
        <f t="shared" si="52"/>
        <v>0</v>
      </c>
      <c r="DJ151">
        <f>DF151</f>
        <v>324.19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ROW(Source!A148)</f>
        <v>148</v>
      </c>
      <c r="B152">
        <v>65175792</v>
      </c>
      <c r="C152">
        <v>65176354</v>
      </c>
      <c r="D152">
        <v>59007036</v>
      </c>
      <c r="E152">
        <v>1</v>
      </c>
      <c r="F152">
        <v>1</v>
      </c>
      <c r="G152">
        <v>1</v>
      </c>
      <c r="H152">
        <v>3</v>
      </c>
      <c r="I152" t="s">
        <v>464</v>
      </c>
      <c r="J152" t="s">
        <v>465</v>
      </c>
      <c r="K152" t="s">
        <v>466</v>
      </c>
      <c r="L152">
        <v>1348</v>
      </c>
      <c r="N152">
        <v>1009</v>
      </c>
      <c r="O152" t="s">
        <v>163</v>
      </c>
      <c r="P152" t="s">
        <v>163</v>
      </c>
      <c r="Q152">
        <v>1000</v>
      </c>
      <c r="W152">
        <v>0</v>
      </c>
      <c r="X152">
        <v>-530761762</v>
      </c>
      <c r="Y152">
        <f t="shared" si="48"/>
        <v>1.0000000000000001E-5</v>
      </c>
      <c r="AA152">
        <v>144834.14000000001</v>
      </c>
      <c r="AB152">
        <v>0</v>
      </c>
      <c r="AC152">
        <v>0</v>
      </c>
      <c r="AD152">
        <v>0</v>
      </c>
      <c r="AE152">
        <v>81827.199999999997</v>
      </c>
      <c r="AF152">
        <v>0</v>
      </c>
      <c r="AG152">
        <v>0</v>
      </c>
      <c r="AH152">
        <v>0</v>
      </c>
      <c r="AI152">
        <v>1.77</v>
      </c>
      <c r="AJ152">
        <v>1</v>
      </c>
      <c r="AK152">
        <v>1</v>
      </c>
      <c r="AL152">
        <v>1</v>
      </c>
      <c r="AM152">
        <v>2</v>
      </c>
      <c r="AN152">
        <v>0</v>
      </c>
      <c r="AO152">
        <v>0</v>
      </c>
      <c r="AP152">
        <v>1</v>
      </c>
      <c r="AQ152">
        <v>1</v>
      </c>
      <c r="AR152">
        <v>0</v>
      </c>
      <c r="AS152" t="s">
        <v>3</v>
      </c>
      <c r="AT152">
        <v>1.0000000000000001E-5</v>
      </c>
      <c r="AU152" t="s">
        <v>3</v>
      </c>
      <c r="AV152">
        <v>0</v>
      </c>
      <c r="AW152">
        <v>2</v>
      </c>
      <c r="AX152">
        <v>65176370</v>
      </c>
      <c r="AY152">
        <v>1</v>
      </c>
      <c r="AZ152">
        <v>0</v>
      </c>
      <c r="BA152">
        <v>154</v>
      </c>
      <c r="BB152">
        <v>1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0.818272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1</v>
      </c>
      <c r="BQ152">
        <v>0.818272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1</v>
      </c>
      <c r="CV152">
        <v>0</v>
      </c>
      <c r="CW152">
        <v>0</v>
      </c>
      <c r="CX152">
        <f>ROUND(Y152*Source!I148,7)</f>
        <v>6.0000000000000002E-5</v>
      </c>
      <c r="CY152">
        <f>AA152</f>
        <v>144834.14000000001</v>
      </c>
      <c r="CZ152">
        <f>AE152</f>
        <v>81827.199999999997</v>
      </c>
      <c r="DA152">
        <f>AI152</f>
        <v>1.77</v>
      </c>
      <c r="DB152">
        <f t="shared" si="49"/>
        <v>0.82</v>
      </c>
      <c r="DC152">
        <f t="shared" si="50"/>
        <v>0</v>
      </c>
      <c r="DD152" t="s">
        <v>3</v>
      </c>
      <c r="DE152" t="s">
        <v>3</v>
      </c>
      <c r="DF152">
        <f>ROUND(ROUND(AE152*AI152,2)*CX152,2)</f>
        <v>8.69</v>
      </c>
      <c r="DG152">
        <f t="shared" si="56"/>
        <v>0</v>
      </c>
      <c r="DH152">
        <f t="shared" si="51"/>
        <v>0</v>
      </c>
      <c r="DI152">
        <f t="shared" si="52"/>
        <v>0</v>
      </c>
      <c r="DJ152">
        <f>DF152</f>
        <v>8.69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ROW(Source!A148)</f>
        <v>148</v>
      </c>
      <c r="B153">
        <v>65175792</v>
      </c>
      <c r="C153">
        <v>65176354</v>
      </c>
      <c r="D153">
        <v>59008937</v>
      </c>
      <c r="E153">
        <v>1</v>
      </c>
      <c r="F153">
        <v>1</v>
      </c>
      <c r="G153">
        <v>1</v>
      </c>
      <c r="H153">
        <v>3</v>
      </c>
      <c r="I153" t="s">
        <v>467</v>
      </c>
      <c r="J153" t="s">
        <v>468</v>
      </c>
      <c r="K153" t="s">
        <v>469</v>
      </c>
      <c r="L153">
        <v>1302</v>
      </c>
      <c r="N153">
        <v>1003</v>
      </c>
      <c r="O153" t="s">
        <v>470</v>
      </c>
      <c r="P153" t="s">
        <v>470</v>
      </c>
      <c r="Q153">
        <v>10</v>
      </c>
      <c r="W153">
        <v>0</v>
      </c>
      <c r="X153">
        <v>153135899</v>
      </c>
      <c r="Y153">
        <f t="shared" si="48"/>
        <v>2.4E-2</v>
      </c>
      <c r="AA153">
        <v>57.7</v>
      </c>
      <c r="AB153">
        <v>0</v>
      </c>
      <c r="AC153">
        <v>0</v>
      </c>
      <c r="AD153">
        <v>0</v>
      </c>
      <c r="AE153">
        <v>37.71</v>
      </c>
      <c r="AF153">
        <v>0</v>
      </c>
      <c r="AG153">
        <v>0</v>
      </c>
      <c r="AH153">
        <v>0</v>
      </c>
      <c r="AI153">
        <v>1.53</v>
      </c>
      <c r="AJ153">
        <v>1</v>
      </c>
      <c r="AK153">
        <v>1</v>
      </c>
      <c r="AL153">
        <v>1</v>
      </c>
      <c r="AM153">
        <v>2</v>
      </c>
      <c r="AN153">
        <v>0</v>
      </c>
      <c r="AO153">
        <v>0</v>
      </c>
      <c r="AP153">
        <v>1</v>
      </c>
      <c r="AQ153">
        <v>1</v>
      </c>
      <c r="AR153">
        <v>0</v>
      </c>
      <c r="AS153" t="s">
        <v>3</v>
      </c>
      <c r="AT153">
        <v>2.4E-2</v>
      </c>
      <c r="AU153" t="s">
        <v>3</v>
      </c>
      <c r="AV153">
        <v>0</v>
      </c>
      <c r="AW153">
        <v>2</v>
      </c>
      <c r="AX153">
        <v>65176371</v>
      </c>
      <c r="AY153">
        <v>1</v>
      </c>
      <c r="AZ153">
        <v>0</v>
      </c>
      <c r="BA153">
        <v>155</v>
      </c>
      <c r="BB153">
        <v>1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0.90504000000000007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1</v>
      </c>
      <c r="BQ153">
        <v>0.90504000000000007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1</v>
      </c>
      <c r="CV153">
        <v>0</v>
      </c>
      <c r="CW153">
        <v>0</v>
      </c>
      <c r="CX153">
        <f>ROUND(Y153*Source!I148,7)</f>
        <v>0.14399999999999999</v>
      </c>
      <c r="CY153">
        <f>AA153</f>
        <v>57.7</v>
      </c>
      <c r="CZ153">
        <f>AE153</f>
        <v>37.71</v>
      </c>
      <c r="DA153">
        <f>AI153</f>
        <v>1.53</v>
      </c>
      <c r="DB153">
        <f t="shared" si="49"/>
        <v>0.91</v>
      </c>
      <c r="DC153">
        <f t="shared" si="50"/>
        <v>0</v>
      </c>
      <c r="DD153" t="s">
        <v>3</v>
      </c>
      <c r="DE153" t="s">
        <v>3</v>
      </c>
      <c r="DF153">
        <f>ROUND(ROUND(AE153*AI153,2)*CX153,2)</f>
        <v>8.31</v>
      </c>
      <c r="DG153">
        <f t="shared" si="56"/>
        <v>0</v>
      </c>
      <c r="DH153">
        <f t="shared" si="51"/>
        <v>0</v>
      </c>
      <c r="DI153">
        <f t="shared" si="52"/>
        <v>0</v>
      </c>
      <c r="DJ153">
        <f>DF153</f>
        <v>8.31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ROW(Source!A148)</f>
        <v>148</v>
      </c>
      <c r="B154">
        <v>65175792</v>
      </c>
      <c r="C154">
        <v>65176354</v>
      </c>
      <c r="D154">
        <v>58938947</v>
      </c>
      <c r="E154">
        <v>109</v>
      </c>
      <c r="F154">
        <v>1</v>
      </c>
      <c r="G154">
        <v>1</v>
      </c>
      <c r="H154">
        <v>3</v>
      </c>
      <c r="I154" t="s">
        <v>412</v>
      </c>
      <c r="J154" t="s">
        <v>3</v>
      </c>
      <c r="K154" t="s">
        <v>413</v>
      </c>
      <c r="L154">
        <v>3277935</v>
      </c>
      <c r="N154">
        <v>1013</v>
      </c>
      <c r="O154" t="s">
        <v>414</v>
      </c>
      <c r="P154" t="s">
        <v>414</v>
      </c>
      <c r="Q154">
        <v>1</v>
      </c>
      <c r="W154">
        <v>0</v>
      </c>
      <c r="X154">
        <v>274903907</v>
      </c>
      <c r="Y154">
        <f t="shared" si="48"/>
        <v>2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0</v>
      </c>
      <c r="AP154">
        <v>0</v>
      </c>
      <c r="AQ154">
        <v>1</v>
      </c>
      <c r="AR154">
        <v>0</v>
      </c>
      <c r="AS154" t="s">
        <v>3</v>
      </c>
      <c r="AT154">
        <v>2</v>
      </c>
      <c r="AU154" t="s">
        <v>3</v>
      </c>
      <c r="AV154">
        <v>0</v>
      </c>
      <c r="AW154">
        <v>2</v>
      </c>
      <c r="AX154">
        <v>65176372</v>
      </c>
      <c r="AY154">
        <v>1</v>
      </c>
      <c r="AZ154">
        <v>0</v>
      </c>
      <c r="BA154">
        <v>156</v>
      </c>
      <c r="BB154">
        <v>1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ROUND(Y154*Source!I148,7)</f>
        <v>12</v>
      </c>
      <c r="CY154">
        <f>AA154</f>
        <v>0</v>
      </c>
      <c r="CZ154">
        <f>AE154</f>
        <v>0</v>
      </c>
      <c r="DA154">
        <f>AI154</f>
        <v>1</v>
      </c>
      <c r="DB154">
        <f t="shared" si="49"/>
        <v>0</v>
      </c>
      <c r="DC154">
        <f t="shared" si="50"/>
        <v>0</v>
      </c>
      <c r="DD154" t="s">
        <v>3</v>
      </c>
      <c r="DE154" t="s">
        <v>3</v>
      </c>
      <c r="DF154">
        <f t="shared" ref="DF154:DF159" si="57">ROUND(ROUND(AE154,2)*CX154,2)</f>
        <v>0</v>
      </c>
      <c r="DG154">
        <f t="shared" si="56"/>
        <v>0</v>
      </c>
      <c r="DH154">
        <f t="shared" si="51"/>
        <v>0</v>
      </c>
      <c r="DI154">
        <f t="shared" si="52"/>
        <v>0</v>
      </c>
      <c r="DJ154">
        <f>DF154</f>
        <v>0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ROW(Source!A149)</f>
        <v>149</v>
      </c>
      <c r="B155">
        <v>65175792</v>
      </c>
      <c r="C155">
        <v>65176373</v>
      </c>
      <c r="D155">
        <v>37064878</v>
      </c>
      <c r="E155">
        <v>108</v>
      </c>
      <c r="F155">
        <v>1</v>
      </c>
      <c r="G155">
        <v>1</v>
      </c>
      <c r="H155">
        <v>1</v>
      </c>
      <c r="I155" t="s">
        <v>456</v>
      </c>
      <c r="J155" t="s">
        <v>3</v>
      </c>
      <c r="K155" t="s">
        <v>457</v>
      </c>
      <c r="L155">
        <v>1191</v>
      </c>
      <c r="N155">
        <v>1013</v>
      </c>
      <c r="O155" t="s">
        <v>362</v>
      </c>
      <c r="P155" t="s">
        <v>362</v>
      </c>
      <c r="Q155">
        <v>1</v>
      </c>
      <c r="W155">
        <v>0</v>
      </c>
      <c r="X155">
        <v>-2012709214</v>
      </c>
      <c r="Y155">
        <f t="shared" si="48"/>
        <v>10.3</v>
      </c>
      <c r="AA155">
        <v>0</v>
      </c>
      <c r="AB155">
        <v>0</v>
      </c>
      <c r="AC155">
        <v>0</v>
      </c>
      <c r="AD155">
        <v>479.56</v>
      </c>
      <c r="AE155">
        <v>0</v>
      </c>
      <c r="AF155">
        <v>0</v>
      </c>
      <c r="AG155">
        <v>0</v>
      </c>
      <c r="AH155">
        <v>479.56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0</v>
      </c>
      <c r="AP155">
        <v>1</v>
      </c>
      <c r="AQ155">
        <v>1</v>
      </c>
      <c r="AR155">
        <v>0</v>
      </c>
      <c r="AS155" t="s">
        <v>3</v>
      </c>
      <c r="AT155">
        <v>10.3</v>
      </c>
      <c r="AU155" t="s">
        <v>3</v>
      </c>
      <c r="AV155">
        <v>1</v>
      </c>
      <c r="AW155">
        <v>2</v>
      </c>
      <c r="AX155">
        <v>65176381</v>
      </c>
      <c r="AY155">
        <v>1</v>
      </c>
      <c r="AZ155">
        <v>0</v>
      </c>
      <c r="BA155">
        <v>157</v>
      </c>
      <c r="BB155">
        <v>1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4939.4680000000008</v>
      </c>
      <c r="BN155">
        <v>10.3</v>
      </c>
      <c r="BO155">
        <v>0</v>
      </c>
      <c r="BP155">
        <v>1</v>
      </c>
      <c r="BQ155">
        <v>0</v>
      </c>
      <c r="BR155">
        <v>0</v>
      </c>
      <c r="BS155">
        <v>0</v>
      </c>
      <c r="BT155">
        <v>4939.4680000000008</v>
      </c>
      <c r="BU155">
        <v>10.3</v>
      </c>
      <c r="BV155">
        <v>0</v>
      </c>
      <c r="BW155">
        <v>1</v>
      </c>
      <c r="CU155">
        <f>ROUND(AT155*Source!I149*AH155*AL155,2)</f>
        <v>4445.5200000000004</v>
      </c>
      <c r="CV155">
        <f>ROUND(Y155*Source!I149,7)</f>
        <v>9.27</v>
      </c>
      <c r="CW155">
        <v>0</v>
      </c>
      <c r="CX155">
        <f>ROUND(Y155*Source!I149,7)</f>
        <v>9.27</v>
      </c>
      <c r="CY155">
        <f>AD155</f>
        <v>479.56</v>
      </c>
      <c r="CZ155">
        <f>AH155</f>
        <v>479.56</v>
      </c>
      <c r="DA155">
        <f>AL155</f>
        <v>1</v>
      </c>
      <c r="DB155">
        <f t="shared" si="49"/>
        <v>4939.47</v>
      </c>
      <c r="DC155">
        <f t="shared" si="50"/>
        <v>0</v>
      </c>
      <c r="DD155" t="s">
        <v>3</v>
      </c>
      <c r="DE155" t="s">
        <v>3</v>
      </c>
      <c r="DF155">
        <f t="shared" si="57"/>
        <v>0</v>
      </c>
      <c r="DG155">
        <f t="shared" si="56"/>
        <v>0</v>
      </c>
      <c r="DH155">
        <f t="shared" si="51"/>
        <v>0</v>
      </c>
      <c r="DI155">
        <f t="shared" si="52"/>
        <v>4445.5200000000004</v>
      </c>
      <c r="DJ155">
        <f>DI155</f>
        <v>4445.5200000000004</v>
      </c>
      <c r="DK155">
        <v>1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ROW(Source!A149)</f>
        <v>149</v>
      </c>
      <c r="B156">
        <v>65175792</v>
      </c>
      <c r="C156">
        <v>65176373</v>
      </c>
      <c r="D156">
        <v>37064876</v>
      </c>
      <c r="E156">
        <v>108</v>
      </c>
      <c r="F156">
        <v>1</v>
      </c>
      <c r="G156">
        <v>1</v>
      </c>
      <c r="H156">
        <v>1</v>
      </c>
      <c r="I156" t="s">
        <v>363</v>
      </c>
      <c r="J156" t="s">
        <v>3</v>
      </c>
      <c r="K156" t="s">
        <v>364</v>
      </c>
      <c r="L156">
        <v>1191</v>
      </c>
      <c r="N156">
        <v>1013</v>
      </c>
      <c r="O156" t="s">
        <v>362</v>
      </c>
      <c r="P156" t="s">
        <v>362</v>
      </c>
      <c r="Q156">
        <v>1</v>
      </c>
      <c r="W156">
        <v>0</v>
      </c>
      <c r="X156">
        <v>-1417349443</v>
      </c>
      <c r="Y156">
        <f t="shared" si="48"/>
        <v>0.54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0</v>
      </c>
      <c r="AP156">
        <v>1</v>
      </c>
      <c r="AQ156">
        <v>1</v>
      </c>
      <c r="AR156">
        <v>0</v>
      </c>
      <c r="AS156" t="s">
        <v>3</v>
      </c>
      <c r="AT156">
        <v>0.54</v>
      </c>
      <c r="AU156" t="s">
        <v>3</v>
      </c>
      <c r="AV156">
        <v>2</v>
      </c>
      <c r="AW156">
        <v>2</v>
      </c>
      <c r="AX156">
        <v>65176382</v>
      </c>
      <c r="AY156">
        <v>1</v>
      </c>
      <c r="AZ156">
        <v>0</v>
      </c>
      <c r="BA156">
        <v>158</v>
      </c>
      <c r="BB156">
        <v>1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ROUND(Y156*Source!I149,7)</f>
        <v>0.48599999999999999</v>
      </c>
      <c r="CY156">
        <f>AD156</f>
        <v>0</v>
      </c>
      <c r="CZ156">
        <f>AH156</f>
        <v>0</v>
      </c>
      <c r="DA156">
        <f>AL156</f>
        <v>1</v>
      </c>
      <c r="DB156">
        <f t="shared" si="49"/>
        <v>0</v>
      </c>
      <c r="DC156">
        <f t="shared" si="50"/>
        <v>0</v>
      </c>
      <c r="DD156" t="s">
        <v>3</v>
      </c>
      <c r="DE156" t="s">
        <v>3</v>
      </c>
      <c r="DF156">
        <f t="shared" si="57"/>
        <v>0</v>
      </c>
      <c r="DG156">
        <f t="shared" si="56"/>
        <v>0</v>
      </c>
      <c r="DH156">
        <f t="shared" si="51"/>
        <v>0</v>
      </c>
      <c r="DI156">
        <f t="shared" si="52"/>
        <v>0</v>
      </c>
      <c r="DJ156">
        <f>DI156</f>
        <v>0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ROW(Source!A149)</f>
        <v>149</v>
      </c>
      <c r="B157">
        <v>65175792</v>
      </c>
      <c r="C157">
        <v>65176373</v>
      </c>
      <c r="D157">
        <v>56571417</v>
      </c>
      <c r="E157">
        <v>1</v>
      </c>
      <c r="F157">
        <v>1</v>
      </c>
      <c r="G157">
        <v>1</v>
      </c>
      <c r="H157">
        <v>2</v>
      </c>
      <c r="I157" t="s">
        <v>402</v>
      </c>
      <c r="J157" t="s">
        <v>403</v>
      </c>
      <c r="K157" t="s">
        <v>404</v>
      </c>
      <c r="L157">
        <v>1368</v>
      </c>
      <c r="N157">
        <v>1011</v>
      </c>
      <c r="O157" t="s">
        <v>368</v>
      </c>
      <c r="P157" t="s">
        <v>368</v>
      </c>
      <c r="Q157">
        <v>1</v>
      </c>
      <c r="W157">
        <v>0</v>
      </c>
      <c r="X157">
        <v>-848025172</v>
      </c>
      <c r="Y157">
        <f t="shared" si="48"/>
        <v>0.27</v>
      </c>
      <c r="AA157">
        <v>0</v>
      </c>
      <c r="AB157">
        <v>1551.19</v>
      </c>
      <c r="AC157">
        <v>658.94</v>
      </c>
      <c r="AD157">
        <v>0</v>
      </c>
      <c r="AE157">
        <v>0</v>
      </c>
      <c r="AF157">
        <v>1551.19</v>
      </c>
      <c r="AG157">
        <v>658.94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0</v>
      </c>
      <c r="AP157">
        <v>1</v>
      </c>
      <c r="AQ157">
        <v>1</v>
      </c>
      <c r="AR157">
        <v>0</v>
      </c>
      <c r="AS157" t="s">
        <v>3</v>
      </c>
      <c r="AT157">
        <v>0.27</v>
      </c>
      <c r="AU157" t="s">
        <v>3</v>
      </c>
      <c r="AV157">
        <v>1</v>
      </c>
      <c r="AW157">
        <v>2</v>
      </c>
      <c r="AX157">
        <v>65176383</v>
      </c>
      <c r="AY157">
        <v>1</v>
      </c>
      <c r="AZ157">
        <v>0</v>
      </c>
      <c r="BA157">
        <v>159</v>
      </c>
      <c r="BB157">
        <v>1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418.82130000000006</v>
      </c>
      <c r="BL157">
        <v>177.91380000000004</v>
      </c>
      <c r="BM157">
        <v>0</v>
      </c>
      <c r="BN157">
        <v>0</v>
      </c>
      <c r="BO157">
        <v>0.27</v>
      </c>
      <c r="BP157">
        <v>1</v>
      </c>
      <c r="BQ157">
        <v>0</v>
      </c>
      <c r="BR157">
        <v>418.82130000000006</v>
      </c>
      <c r="BS157">
        <v>177.91380000000004</v>
      </c>
      <c r="BT157">
        <v>0</v>
      </c>
      <c r="BU157">
        <v>0</v>
      </c>
      <c r="BV157">
        <v>0.27</v>
      </c>
      <c r="BW157">
        <v>1</v>
      </c>
      <c r="CV157">
        <v>0</v>
      </c>
      <c r="CW157">
        <f>ROUND(Y157*Source!I149*DO157,7)</f>
        <v>0.24299999999999999</v>
      </c>
      <c r="CX157">
        <f>ROUND(Y157*Source!I149,7)</f>
        <v>0.24299999999999999</v>
      </c>
      <c r="CY157">
        <f>AB157</f>
        <v>1551.19</v>
      </c>
      <c r="CZ157">
        <f>AF157</f>
        <v>1551.19</v>
      </c>
      <c r="DA157">
        <f>AJ157</f>
        <v>1</v>
      </c>
      <c r="DB157">
        <f t="shared" si="49"/>
        <v>418.82</v>
      </c>
      <c r="DC157">
        <f t="shared" si="50"/>
        <v>177.91</v>
      </c>
      <c r="DD157" t="s">
        <v>3</v>
      </c>
      <c r="DE157" t="s">
        <v>3</v>
      </c>
      <c r="DF157">
        <f t="shared" si="57"/>
        <v>0</v>
      </c>
      <c r="DG157">
        <f t="shared" si="56"/>
        <v>376.94</v>
      </c>
      <c r="DH157">
        <f t="shared" si="51"/>
        <v>160.12</v>
      </c>
      <c r="DI157">
        <f t="shared" si="52"/>
        <v>0</v>
      </c>
      <c r="DJ157">
        <f>DG157+DH157</f>
        <v>537.05999999999995</v>
      </c>
      <c r="DK157">
        <v>1</v>
      </c>
      <c r="DL157" t="s">
        <v>405</v>
      </c>
      <c r="DM157">
        <v>6</v>
      </c>
      <c r="DN157" t="s">
        <v>362</v>
      </c>
      <c r="DO157">
        <v>1</v>
      </c>
    </row>
    <row r="158" spans="1:119" x14ac:dyDescent="0.2">
      <c r="A158">
        <f>ROW(Source!A149)</f>
        <v>149</v>
      </c>
      <c r="B158">
        <v>65175792</v>
      </c>
      <c r="C158">
        <v>65176373</v>
      </c>
      <c r="D158">
        <v>56572833</v>
      </c>
      <c r="E158">
        <v>1</v>
      </c>
      <c r="F158">
        <v>1</v>
      </c>
      <c r="G158">
        <v>1</v>
      </c>
      <c r="H158">
        <v>2</v>
      </c>
      <c r="I158" t="s">
        <v>373</v>
      </c>
      <c r="J158" t="s">
        <v>374</v>
      </c>
      <c r="K158" t="s">
        <v>375</v>
      </c>
      <c r="L158">
        <v>1368</v>
      </c>
      <c r="N158">
        <v>1011</v>
      </c>
      <c r="O158" t="s">
        <v>368</v>
      </c>
      <c r="P158" t="s">
        <v>368</v>
      </c>
      <c r="Q158">
        <v>1</v>
      </c>
      <c r="W158">
        <v>0</v>
      </c>
      <c r="X158">
        <v>1230426758</v>
      </c>
      <c r="Y158">
        <f t="shared" si="48"/>
        <v>0.27</v>
      </c>
      <c r="AA158">
        <v>0</v>
      </c>
      <c r="AB158">
        <v>578.28</v>
      </c>
      <c r="AC158">
        <v>490.55</v>
      </c>
      <c r="AD158">
        <v>0</v>
      </c>
      <c r="AE158">
        <v>0</v>
      </c>
      <c r="AF158">
        <v>477.92</v>
      </c>
      <c r="AG158">
        <v>490.55</v>
      </c>
      <c r="AH158">
        <v>0</v>
      </c>
      <c r="AI158">
        <v>1</v>
      </c>
      <c r="AJ158">
        <v>1.21</v>
      </c>
      <c r="AK158">
        <v>1</v>
      </c>
      <c r="AL158">
        <v>1</v>
      </c>
      <c r="AM158">
        <v>2</v>
      </c>
      <c r="AN158">
        <v>0</v>
      </c>
      <c r="AO158">
        <v>0</v>
      </c>
      <c r="AP158">
        <v>1</v>
      </c>
      <c r="AQ158">
        <v>1</v>
      </c>
      <c r="AR158">
        <v>0</v>
      </c>
      <c r="AS158" t="s">
        <v>3</v>
      </c>
      <c r="AT158">
        <v>0.27</v>
      </c>
      <c r="AU158" t="s">
        <v>3</v>
      </c>
      <c r="AV158">
        <v>1</v>
      </c>
      <c r="AW158">
        <v>2</v>
      </c>
      <c r="AX158">
        <v>65176384</v>
      </c>
      <c r="AY158">
        <v>1</v>
      </c>
      <c r="AZ158">
        <v>0</v>
      </c>
      <c r="BA158">
        <v>160</v>
      </c>
      <c r="BB158">
        <v>1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129.03840000000002</v>
      </c>
      <c r="BL158">
        <v>132.44850000000002</v>
      </c>
      <c r="BM158">
        <v>0</v>
      </c>
      <c r="BN158">
        <v>0</v>
      </c>
      <c r="BO158">
        <v>0.27</v>
      </c>
      <c r="BP158">
        <v>1</v>
      </c>
      <c r="BQ158">
        <v>0</v>
      </c>
      <c r="BR158">
        <v>129.03840000000002</v>
      </c>
      <c r="BS158">
        <v>132.44850000000002</v>
      </c>
      <c r="BT158">
        <v>0</v>
      </c>
      <c r="BU158">
        <v>0</v>
      </c>
      <c r="BV158">
        <v>0.27</v>
      </c>
      <c r="BW158">
        <v>1</v>
      </c>
      <c r="CV158">
        <v>0</v>
      </c>
      <c r="CW158">
        <f>ROUND(Y158*Source!I149*DO158,7)</f>
        <v>0.24299999999999999</v>
      </c>
      <c r="CX158">
        <f>ROUND(Y158*Source!I149,7)</f>
        <v>0.24299999999999999</v>
      </c>
      <c r="CY158">
        <f>AB158</f>
        <v>578.28</v>
      </c>
      <c r="CZ158">
        <f>AF158</f>
        <v>477.92</v>
      </c>
      <c r="DA158">
        <f>AJ158</f>
        <v>1.21</v>
      </c>
      <c r="DB158">
        <f t="shared" si="49"/>
        <v>129.04</v>
      </c>
      <c r="DC158">
        <f t="shared" si="50"/>
        <v>132.44999999999999</v>
      </c>
      <c r="DD158" t="s">
        <v>3</v>
      </c>
      <c r="DE158" t="s">
        <v>3</v>
      </c>
      <c r="DF158">
        <f t="shared" si="57"/>
        <v>0</v>
      </c>
      <c r="DG158">
        <f>ROUND(ROUND(AF158*AJ158,2)*CX158,2)</f>
        <v>140.52000000000001</v>
      </c>
      <c r="DH158">
        <f t="shared" si="51"/>
        <v>119.2</v>
      </c>
      <c r="DI158">
        <f t="shared" si="52"/>
        <v>0</v>
      </c>
      <c r="DJ158">
        <f>DG158+DH158</f>
        <v>259.72000000000003</v>
      </c>
      <c r="DK158">
        <v>0</v>
      </c>
      <c r="DL158" t="s">
        <v>376</v>
      </c>
      <c r="DM158">
        <v>4</v>
      </c>
      <c r="DN158" t="s">
        <v>362</v>
      </c>
      <c r="DO158">
        <v>1</v>
      </c>
    </row>
    <row r="159" spans="1:119" x14ac:dyDescent="0.2">
      <c r="A159">
        <f>ROW(Source!A149)</f>
        <v>149</v>
      </c>
      <c r="B159">
        <v>65175792</v>
      </c>
      <c r="C159">
        <v>65176373</v>
      </c>
      <c r="D159">
        <v>56573153</v>
      </c>
      <c r="E159">
        <v>1</v>
      </c>
      <c r="F159">
        <v>1</v>
      </c>
      <c r="G159">
        <v>1</v>
      </c>
      <c r="H159">
        <v>2</v>
      </c>
      <c r="I159" t="s">
        <v>433</v>
      </c>
      <c r="J159" t="s">
        <v>434</v>
      </c>
      <c r="K159" t="s">
        <v>435</v>
      </c>
      <c r="L159">
        <v>1368</v>
      </c>
      <c r="N159">
        <v>1011</v>
      </c>
      <c r="O159" t="s">
        <v>368</v>
      </c>
      <c r="P159" t="s">
        <v>368</v>
      </c>
      <c r="Q159">
        <v>1</v>
      </c>
      <c r="W159">
        <v>0</v>
      </c>
      <c r="X159">
        <v>1280601743</v>
      </c>
      <c r="Y159">
        <f t="shared" si="48"/>
        <v>1.51</v>
      </c>
      <c r="AA159">
        <v>0</v>
      </c>
      <c r="AB159">
        <v>26.32</v>
      </c>
      <c r="AC159">
        <v>0</v>
      </c>
      <c r="AD159">
        <v>0</v>
      </c>
      <c r="AE159">
        <v>0</v>
      </c>
      <c r="AF159">
        <v>26.32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0</v>
      </c>
      <c r="AP159">
        <v>1</v>
      </c>
      <c r="AQ159">
        <v>1</v>
      </c>
      <c r="AR159">
        <v>0</v>
      </c>
      <c r="AS159" t="s">
        <v>3</v>
      </c>
      <c r="AT159">
        <v>1.51</v>
      </c>
      <c r="AU159" t="s">
        <v>3</v>
      </c>
      <c r="AV159">
        <v>1</v>
      </c>
      <c r="AW159">
        <v>2</v>
      </c>
      <c r="AX159">
        <v>65176385</v>
      </c>
      <c r="AY159">
        <v>1</v>
      </c>
      <c r="AZ159">
        <v>0</v>
      </c>
      <c r="BA159">
        <v>161</v>
      </c>
      <c r="BB159">
        <v>1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39.743200000000002</v>
      </c>
      <c r="BL159">
        <v>0</v>
      </c>
      <c r="BM159">
        <v>0</v>
      </c>
      <c r="BN159">
        <v>0</v>
      </c>
      <c r="BO159">
        <v>0</v>
      </c>
      <c r="BP159">
        <v>1</v>
      </c>
      <c r="BQ159">
        <v>0</v>
      </c>
      <c r="BR159">
        <v>39.743200000000002</v>
      </c>
      <c r="BS159">
        <v>0</v>
      </c>
      <c r="BT159">
        <v>0</v>
      </c>
      <c r="BU159">
        <v>0</v>
      </c>
      <c r="BV159">
        <v>0</v>
      </c>
      <c r="BW159">
        <v>1</v>
      </c>
      <c r="CV159">
        <v>0</v>
      </c>
      <c r="CW159">
        <f>ROUND(Y159*Source!I149*DO159,7)</f>
        <v>0</v>
      </c>
      <c r="CX159">
        <f>ROUND(Y159*Source!I149,7)</f>
        <v>1.359</v>
      </c>
      <c r="CY159">
        <f>AB159</f>
        <v>26.32</v>
      </c>
      <c r="CZ159">
        <f>AF159</f>
        <v>26.32</v>
      </c>
      <c r="DA159">
        <f>AJ159</f>
        <v>1</v>
      </c>
      <c r="DB159">
        <f t="shared" si="49"/>
        <v>39.74</v>
      </c>
      <c r="DC159">
        <f t="shared" si="50"/>
        <v>0</v>
      </c>
      <c r="DD159" t="s">
        <v>3</v>
      </c>
      <c r="DE159" t="s">
        <v>3</v>
      </c>
      <c r="DF159">
        <f t="shared" si="57"/>
        <v>0</v>
      </c>
      <c r="DG159">
        <f t="shared" ref="DG159:DG164" si="58">ROUND(ROUND(AF159,2)*CX159,2)</f>
        <v>35.770000000000003</v>
      </c>
      <c r="DH159">
        <f t="shared" si="51"/>
        <v>0</v>
      </c>
      <c r="DI159">
        <f t="shared" si="52"/>
        <v>0</v>
      </c>
      <c r="DJ159">
        <f>DG159+DH159</f>
        <v>35.770000000000003</v>
      </c>
      <c r="DK159">
        <v>1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ROW(Source!A149)</f>
        <v>149</v>
      </c>
      <c r="B160">
        <v>65175792</v>
      </c>
      <c r="C160">
        <v>65176373</v>
      </c>
      <c r="D160">
        <v>56579266</v>
      </c>
      <c r="E160">
        <v>1</v>
      </c>
      <c r="F160">
        <v>1</v>
      </c>
      <c r="G160">
        <v>1</v>
      </c>
      <c r="H160">
        <v>3</v>
      </c>
      <c r="I160" t="s">
        <v>440</v>
      </c>
      <c r="J160" t="s">
        <v>441</v>
      </c>
      <c r="K160" t="s">
        <v>442</v>
      </c>
      <c r="L160">
        <v>1346</v>
      </c>
      <c r="N160">
        <v>1009</v>
      </c>
      <c r="O160" t="s">
        <v>380</v>
      </c>
      <c r="P160" t="s">
        <v>380</v>
      </c>
      <c r="Q160">
        <v>1</v>
      </c>
      <c r="W160">
        <v>0</v>
      </c>
      <c r="X160">
        <v>-1545686836</v>
      </c>
      <c r="Y160">
        <f t="shared" si="48"/>
        <v>0.72</v>
      </c>
      <c r="AA160">
        <v>147.85</v>
      </c>
      <c r="AB160">
        <v>0</v>
      </c>
      <c r="AC160">
        <v>0</v>
      </c>
      <c r="AD160">
        <v>0</v>
      </c>
      <c r="AE160">
        <v>155.63</v>
      </c>
      <c r="AF160">
        <v>0</v>
      </c>
      <c r="AG160">
        <v>0</v>
      </c>
      <c r="AH160">
        <v>0</v>
      </c>
      <c r="AI160">
        <v>0.95</v>
      </c>
      <c r="AJ160">
        <v>1</v>
      </c>
      <c r="AK160">
        <v>1</v>
      </c>
      <c r="AL160">
        <v>1</v>
      </c>
      <c r="AM160">
        <v>2</v>
      </c>
      <c r="AN160">
        <v>0</v>
      </c>
      <c r="AO160">
        <v>0</v>
      </c>
      <c r="AP160">
        <v>1</v>
      </c>
      <c r="AQ160">
        <v>1</v>
      </c>
      <c r="AR160">
        <v>0</v>
      </c>
      <c r="AS160" t="s">
        <v>3</v>
      </c>
      <c r="AT160">
        <v>0.72</v>
      </c>
      <c r="AU160" t="s">
        <v>3</v>
      </c>
      <c r="AV160">
        <v>0</v>
      </c>
      <c r="AW160">
        <v>2</v>
      </c>
      <c r="AX160">
        <v>65176386</v>
      </c>
      <c r="AY160">
        <v>1</v>
      </c>
      <c r="AZ160">
        <v>0</v>
      </c>
      <c r="BA160">
        <v>162</v>
      </c>
      <c r="BB160">
        <v>1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112.05359999999999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1</v>
      </c>
      <c r="BQ160">
        <v>112.05359999999999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1</v>
      </c>
      <c r="CV160">
        <v>0</v>
      </c>
      <c r="CW160">
        <v>0</v>
      </c>
      <c r="CX160">
        <f>ROUND(Y160*Source!I149,7)</f>
        <v>0.64800000000000002</v>
      </c>
      <c r="CY160">
        <f>AA160</f>
        <v>147.85</v>
      </c>
      <c r="CZ160">
        <f>AE160</f>
        <v>155.63</v>
      </c>
      <c r="DA160">
        <f>AI160</f>
        <v>0.95</v>
      </c>
      <c r="DB160">
        <f t="shared" si="49"/>
        <v>112.05</v>
      </c>
      <c r="DC160">
        <f t="shared" si="50"/>
        <v>0</v>
      </c>
      <c r="DD160" t="s">
        <v>3</v>
      </c>
      <c r="DE160" t="s">
        <v>3</v>
      </c>
      <c r="DF160">
        <f>ROUND(ROUND(AE160*AI160,2)*CX160,2)</f>
        <v>95.81</v>
      </c>
      <c r="DG160">
        <f t="shared" si="58"/>
        <v>0</v>
      </c>
      <c r="DH160">
        <f t="shared" si="51"/>
        <v>0</v>
      </c>
      <c r="DI160">
        <f t="shared" si="52"/>
        <v>0</v>
      </c>
      <c r="DJ160">
        <f>DF160</f>
        <v>95.81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ROW(Source!A149)</f>
        <v>149</v>
      </c>
      <c r="B161">
        <v>65175792</v>
      </c>
      <c r="C161">
        <v>65176373</v>
      </c>
      <c r="D161">
        <v>56609983</v>
      </c>
      <c r="E161">
        <v>1</v>
      </c>
      <c r="F161">
        <v>1</v>
      </c>
      <c r="G161">
        <v>1</v>
      </c>
      <c r="H161">
        <v>3</v>
      </c>
      <c r="I161" t="s">
        <v>471</v>
      </c>
      <c r="J161" t="s">
        <v>472</v>
      </c>
      <c r="K161" t="s">
        <v>473</v>
      </c>
      <c r="L161">
        <v>1346</v>
      </c>
      <c r="N161">
        <v>1009</v>
      </c>
      <c r="O161" t="s">
        <v>380</v>
      </c>
      <c r="P161" t="s">
        <v>380</v>
      </c>
      <c r="Q161">
        <v>1</v>
      </c>
      <c r="W161">
        <v>0</v>
      </c>
      <c r="X161">
        <v>4985900</v>
      </c>
      <c r="Y161">
        <f t="shared" ref="Y161:Y192" si="59">AT161</f>
        <v>2.4</v>
      </c>
      <c r="AA161">
        <v>1121.22</v>
      </c>
      <c r="AB161">
        <v>0</v>
      </c>
      <c r="AC161">
        <v>0</v>
      </c>
      <c r="AD161">
        <v>0</v>
      </c>
      <c r="AE161">
        <v>911.56</v>
      </c>
      <c r="AF161">
        <v>0</v>
      </c>
      <c r="AG161">
        <v>0</v>
      </c>
      <c r="AH161">
        <v>0</v>
      </c>
      <c r="AI161">
        <v>1.23</v>
      </c>
      <c r="AJ161">
        <v>1</v>
      </c>
      <c r="AK161">
        <v>1</v>
      </c>
      <c r="AL161">
        <v>1</v>
      </c>
      <c r="AM161">
        <v>2</v>
      </c>
      <c r="AN161">
        <v>0</v>
      </c>
      <c r="AO161">
        <v>0</v>
      </c>
      <c r="AP161">
        <v>1</v>
      </c>
      <c r="AQ161">
        <v>1</v>
      </c>
      <c r="AR161">
        <v>0</v>
      </c>
      <c r="AS161" t="s">
        <v>3</v>
      </c>
      <c r="AT161">
        <v>2.4</v>
      </c>
      <c r="AU161" t="s">
        <v>3</v>
      </c>
      <c r="AV161">
        <v>0</v>
      </c>
      <c r="AW161">
        <v>2</v>
      </c>
      <c r="AX161">
        <v>65176387</v>
      </c>
      <c r="AY161">
        <v>1</v>
      </c>
      <c r="AZ161">
        <v>0</v>
      </c>
      <c r="BA161">
        <v>163</v>
      </c>
      <c r="BB161">
        <v>1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2187.7439999999997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1</v>
      </c>
      <c r="BQ161">
        <v>2187.7439999999997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1</v>
      </c>
      <c r="CV161">
        <v>0</v>
      </c>
      <c r="CW161">
        <v>0</v>
      </c>
      <c r="CX161">
        <f>ROUND(Y161*Source!I149,7)</f>
        <v>2.16</v>
      </c>
      <c r="CY161">
        <f>AA161</f>
        <v>1121.22</v>
      </c>
      <c r="CZ161">
        <f>AE161</f>
        <v>911.56</v>
      </c>
      <c r="DA161">
        <f>AI161</f>
        <v>1.23</v>
      </c>
      <c r="DB161">
        <f t="shared" ref="DB161:DB192" si="60">ROUND(ROUND(AT161*CZ161,2),6)</f>
        <v>2187.7399999999998</v>
      </c>
      <c r="DC161">
        <f t="shared" ref="DC161:DC192" si="61">ROUND(ROUND(AT161*AG161,2),6)</f>
        <v>0</v>
      </c>
      <c r="DD161" t="s">
        <v>3</v>
      </c>
      <c r="DE161" t="s">
        <v>3</v>
      </c>
      <c r="DF161">
        <f>ROUND(ROUND(AE161*AI161,2)*CX161,2)</f>
        <v>2421.84</v>
      </c>
      <c r="DG161">
        <f t="shared" si="58"/>
        <v>0</v>
      </c>
      <c r="DH161">
        <f t="shared" si="51"/>
        <v>0</v>
      </c>
      <c r="DI161">
        <f t="shared" si="52"/>
        <v>0</v>
      </c>
      <c r="DJ161">
        <f>DF161</f>
        <v>2421.84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ROW(Source!A150)</f>
        <v>150</v>
      </c>
      <c r="B162">
        <v>65175792</v>
      </c>
      <c r="C162">
        <v>65176389</v>
      </c>
      <c r="D162">
        <v>37064878</v>
      </c>
      <c r="E162">
        <v>108</v>
      </c>
      <c r="F162">
        <v>1</v>
      </c>
      <c r="G162">
        <v>1</v>
      </c>
      <c r="H162">
        <v>1</v>
      </c>
      <c r="I162" t="s">
        <v>456</v>
      </c>
      <c r="J162" t="s">
        <v>3</v>
      </c>
      <c r="K162" t="s">
        <v>457</v>
      </c>
      <c r="L162">
        <v>1191</v>
      </c>
      <c r="N162">
        <v>1013</v>
      </c>
      <c r="O162" t="s">
        <v>362</v>
      </c>
      <c r="P162" t="s">
        <v>362</v>
      </c>
      <c r="Q162">
        <v>1</v>
      </c>
      <c r="W162">
        <v>0</v>
      </c>
      <c r="X162">
        <v>-2012709214</v>
      </c>
      <c r="Y162">
        <f t="shared" si="59"/>
        <v>18.5</v>
      </c>
      <c r="AA162">
        <v>0</v>
      </c>
      <c r="AB162">
        <v>0</v>
      </c>
      <c r="AC162">
        <v>0</v>
      </c>
      <c r="AD162">
        <v>479.56</v>
      </c>
      <c r="AE162">
        <v>0</v>
      </c>
      <c r="AF162">
        <v>0</v>
      </c>
      <c r="AG162">
        <v>0</v>
      </c>
      <c r="AH162">
        <v>479.56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0</v>
      </c>
      <c r="AP162">
        <v>1</v>
      </c>
      <c r="AQ162">
        <v>1</v>
      </c>
      <c r="AR162">
        <v>0</v>
      </c>
      <c r="AS162" t="s">
        <v>3</v>
      </c>
      <c r="AT162">
        <v>18.5</v>
      </c>
      <c r="AU162" t="s">
        <v>3</v>
      </c>
      <c r="AV162">
        <v>1</v>
      </c>
      <c r="AW162">
        <v>2</v>
      </c>
      <c r="AX162">
        <v>65176399</v>
      </c>
      <c r="AY162">
        <v>1</v>
      </c>
      <c r="AZ162">
        <v>0</v>
      </c>
      <c r="BA162">
        <v>165</v>
      </c>
      <c r="BB162">
        <v>1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8871.86</v>
      </c>
      <c r="BN162">
        <v>18.5</v>
      </c>
      <c r="BO162">
        <v>0</v>
      </c>
      <c r="BP162">
        <v>1</v>
      </c>
      <c r="BQ162">
        <v>0</v>
      </c>
      <c r="BR162">
        <v>0</v>
      </c>
      <c r="BS162">
        <v>0</v>
      </c>
      <c r="BT162">
        <v>8871.86</v>
      </c>
      <c r="BU162">
        <v>18.5</v>
      </c>
      <c r="BV162">
        <v>0</v>
      </c>
      <c r="BW162">
        <v>1</v>
      </c>
      <c r="CU162">
        <f>ROUND(AT162*Source!I150*AH162*AL162,2)</f>
        <v>2129.25</v>
      </c>
      <c r="CV162">
        <f>ROUND(Y162*Source!I150,7)</f>
        <v>4.4400000000000004</v>
      </c>
      <c r="CW162">
        <v>0</v>
      </c>
      <c r="CX162">
        <f>ROUND(Y162*Source!I150,7)</f>
        <v>4.4400000000000004</v>
      </c>
      <c r="CY162">
        <f>AD162</f>
        <v>479.56</v>
      </c>
      <c r="CZ162">
        <f>AH162</f>
        <v>479.56</v>
      </c>
      <c r="DA162">
        <f>AL162</f>
        <v>1</v>
      </c>
      <c r="DB162">
        <f t="shared" si="60"/>
        <v>8871.86</v>
      </c>
      <c r="DC162">
        <f t="shared" si="61"/>
        <v>0</v>
      </c>
      <c r="DD162" t="s">
        <v>3</v>
      </c>
      <c r="DE162" t="s">
        <v>3</v>
      </c>
      <c r="DF162">
        <f>ROUND(ROUND(AE162,2)*CX162,2)</f>
        <v>0</v>
      </c>
      <c r="DG162">
        <f t="shared" si="58"/>
        <v>0</v>
      </c>
      <c r="DH162">
        <f t="shared" si="51"/>
        <v>0</v>
      </c>
      <c r="DI162">
        <f t="shared" si="52"/>
        <v>2129.25</v>
      </c>
      <c r="DJ162">
        <f>DI162</f>
        <v>2129.25</v>
      </c>
      <c r="DK162">
        <v>1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ROW(Source!A150)</f>
        <v>150</v>
      </c>
      <c r="B163">
        <v>65175792</v>
      </c>
      <c r="C163">
        <v>65176389</v>
      </c>
      <c r="D163">
        <v>37064876</v>
      </c>
      <c r="E163">
        <v>108</v>
      </c>
      <c r="F163">
        <v>1</v>
      </c>
      <c r="G163">
        <v>1</v>
      </c>
      <c r="H163">
        <v>1</v>
      </c>
      <c r="I163" t="s">
        <v>363</v>
      </c>
      <c r="J163" t="s">
        <v>3</v>
      </c>
      <c r="K163" t="s">
        <v>364</v>
      </c>
      <c r="L163">
        <v>1191</v>
      </c>
      <c r="N163">
        <v>1013</v>
      </c>
      <c r="O163" t="s">
        <v>362</v>
      </c>
      <c r="P163" t="s">
        <v>362</v>
      </c>
      <c r="Q163">
        <v>1</v>
      </c>
      <c r="W163">
        <v>0</v>
      </c>
      <c r="X163">
        <v>-1417349443</v>
      </c>
      <c r="Y163">
        <f t="shared" si="59"/>
        <v>0.46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0</v>
      </c>
      <c r="AP163">
        <v>1</v>
      </c>
      <c r="AQ163">
        <v>1</v>
      </c>
      <c r="AR163">
        <v>0</v>
      </c>
      <c r="AS163" t="s">
        <v>3</v>
      </c>
      <c r="AT163">
        <v>0.46</v>
      </c>
      <c r="AU163" t="s">
        <v>3</v>
      </c>
      <c r="AV163">
        <v>2</v>
      </c>
      <c r="AW163">
        <v>2</v>
      </c>
      <c r="AX163">
        <v>65176400</v>
      </c>
      <c r="AY163">
        <v>1</v>
      </c>
      <c r="AZ163">
        <v>0</v>
      </c>
      <c r="BA163">
        <v>166</v>
      </c>
      <c r="BB163">
        <v>1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ROUND(Y163*Source!I150,7)</f>
        <v>0.1104</v>
      </c>
      <c r="CY163">
        <f>AD163</f>
        <v>0</v>
      </c>
      <c r="CZ163">
        <f>AH163</f>
        <v>0</v>
      </c>
      <c r="DA163">
        <f>AL163</f>
        <v>1</v>
      </c>
      <c r="DB163">
        <f t="shared" si="60"/>
        <v>0</v>
      </c>
      <c r="DC163">
        <f t="shared" si="61"/>
        <v>0</v>
      </c>
      <c r="DD163" t="s">
        <v>3</v>
      </c>
      <c r="DE163" t="s">
        <v>3</v>
      </c>
      <c r="DF163">
        <f>ROUND(ROUND(AE163,2)*CX163,2)</f>
        <v>0</v>
      </c>
      <c r="DG163">
        <f t="shared" si="58"/>
        <v>0</v>
      </c>
      <c r="DH163">
        <f t="shared" si="51"/>
        <v>0</v>
      </c>
      <c r="DI163">
        <f t="shared" si="52"/>
        <v>0</v>
      </c>
      <c r="DJ163">
        <f>DI163</f>
        <v>0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ROW(Source!A150)</f>
        <v>150</v>
      </c>
      <c r="B164">
        <v>65175792</v>
      </c>
      <c r="C164">
        <v>65176389</v>
      </c>
      <c r="D164">
        <v>56571417</v>
      </c>
      <c r="E164">
        <v>1</v>
      </c>
      <c r="F164">
        <v>1</v>
      </c>
      <c r="G164">
        <v>1</v>
      </c>
      <c r="H164">
        <v>2</v>
      </c>
      <c r="I164" t="s">
        <v>402</v>
      </c>
      <c r="J164" t="s">
        <v>403</v>
      </c>
      <c r="K164" t="s">
        <v>404</v>
      </c>
      <c r="L164">
        <v>1368</v>
      </c>
      <c r="N164">
        <v>1011</v>
      </c>
      <c r="O164" t="s">
        <v>368</v>
      </c>
      <c r="P164" t="s">
        <v>368</v>
      </c>
      <c r="Q164">
        <v>1</v>
      </c>
      <c r="W164">
        <v>0</v>
      </c>
      <c r="X164">
        <v>-848025172</v>
      </c>
      <c r="Y164">
        <f t="shared" si="59"/>
        <v>0.23</v>
      </c>
      <c r="AA164">
        <v>0</v>
      </c>
      <c r="AB164">
        <v>1551.19</v>
      </c>
      <c r="AC164">
        <v>658.94</v>
      </c>
      <c r="AD164">
        <v>0</v>
      </c>
      <c r="AE164">
        <v>0</v>
      </c>
      <c r="AF164">
        <v>1551.19</v>
      </c>
      <c r="AG164">
        <v>658.94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0</v>
      </c>
      <c r="AP164">
        <v>1</v>
      </c>
      <c r="AQ164">
        <v>1</v>
      </c>
      <c r="AR164">
        <v>0</v>
      </c>
      <c r="AS164" t="s">
        <v>3</v>
      </c>
      <c r="AT164">
        <v>0.23</v>
      </c>
      <c r="AU164" t="s">
        <v>3</v>
      </c>
      <c r="AV164">
        <v>1</v>
      </c>
      <c r="AW164">
        <v>2</v>
      </c>
      <c r="AX164">
        <v>65176401</v>
      </c>
      <c r="AY164">
        <v>1</v>
      </c>
      <c r="AZ164">
        <v>0</v>
      </c>
      <c r="BA164">
        <v>167</v>
      </c>
      <c r="BB164">
        <v>1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356.77370000000002</v>
      </c>
      <c r="BL164">
        <v>151.55620000000002</v>
      </c>
      <c r="BM164">
        <v>0</v>
      </c>
      <c r="BN164">
        <v>0</v>
      </c>
      <c r="BO164">
        <v>0.23</v>
      </c>
      <c r="BP164">
        <v>1</v>
      </c>
      <c r="BQ164">
        <v>0</v>
      </c>
      <c r="BR164">
        <v>356.77370000000002</v>
      </c>
      <c r="BS164">
        <v>151.55620000000002</v>
      </c>
      <c r="BT164">
        <v>0</v>
      </c>
      <c r="BU164">
        <v>0</v>
      </c>
      <c r="BV164">
        <v>0.23</v>
      </c>
      <c r="BW164">
        <v>1</v>
      </c>
      <c r="CV164">
        <v>0</v>
      </c>
      <c r="CW164">
        <f>ROUND(Y164*Source!I150*DO164,7)</f>
        <v>5.5199999999999999E-2</v>
      </c>
      <c r="CX164">
        <f>ROUND(Y164*Source!I150,7)</f>
        <v>5.5199999999999999E-2</v>
      </c>
      <c r="CY164">
        <f>AB164</f>
        <v>1551.19</v>
      </c>
      <c r="CZ164">
        <f>AF164</f>
        <v>1551.19</v>
      </c>
      <c r="DA164">
        <f>AJ164</f>
        <v>1</v>
      </c>
      <c r="DB164">
        <f t="shared" si="60"/>
        <v>356.77</v>
      </c>
      <c r="DC164">
        <f t="shared" si="61"/>
        <v>151.56</v>
      </c>
      <c r="DD164" t="s">
        <v>3</v>
      </c>
      <c r="DE164" t="s">
        <v>3</v>
      </c>
      <c r="DF164">
        <f>ROUND(ROUND(AE164,2)*CX164,2)</f>
        <v>0</v>
      </c>
      <c r="DG164">
        <f t="shared" si="58"/>
        <v>85.63</v>
      </c>
      <c r="DH164">
        <f t="shared" si="51"/>
        <v>36.369999999999997</v>
      </c>
      <c r="DI164">
        <f t="shared" si="52"/>
        <v>0</v>
      </c>
      <c r="DJ164">
        <f>DG164+DH164</f>
        <v>122</v>
      </c>
      <c r="DK164">
        <v>1</v>
      </c>
      <c r="DL164" t="s">
        <v>405</v>
      </c>
      <c r="DM164">
        <v>6</v>
      </c>
      <c r="DN164" t="s">
        <v>362</v>
      </c>
      <c r="DO164">
        <v>1</v>
      </c>
    </row>
    <row r="165" spans="1:119" x14ac:dyDescent="0.2">
      <c r="A165">
        <f>ROW(Source!A150)</f>
        <v>150</v>
      </c>
      <c r="B165">
        <v>65175792</v>
      </c>
      <c r="C165">
        <v>65176389</v>
      </c>
      <c r="D165">
        <v>56572833</v>
      </c>
      <c r="E165">
        <v>1</v>
      </c>
      <c r="F165">
        <v>1</v>
      </c>
      <c r="G165">
        <v>1</v>
      </c>
      <c r="H165">
        <v>2</v>
      </c>
      <c r="I165" t="s">
        <v>373</v>
      </c>
      <c r="J165" t="s">
        <v>374</v>
      </c>
      <c r="K165" t="s">
        <v>375</v>
      </c>
      <c r="L165">
        <v>1368</v>
      </c>
      <c r="N165">
        <v>1011</v>
      </c>
      <c r="O165" t="s">
        <v>368</v>
      </c>
      <c r="P165" t="s">
        <v>368</v>
      </c>
      <c r="Q165">
        <v>1</v>
      </c>
      <c r="W165">
        <v>0</v>
      </c>
      <c r="X165">
        <v>1230426758</v>
      </c>
      <c r="Y165">
        <f t="shared" si="59"/>
        <v>0.23</v>
      </c>
      <c r="AA165">
        <v>0</v>
      </c>
      <c r="AB165">
        <v>578.28</v>
      </c>
      <c r="AC165">
        <v>490.55</v>
      </c>
      <c r="AD165">
        <v>0</v>
      </c>
      <c r="AE165">
        <v>0</v>
      </c>
      <c r="AF165">
        <v>477.92</v>
      </c>
      <c r="AG165">
        <v>490.55</v>
      </c>
      <c r="AH165">
        <v>0</v>
      </c>
      <c r="AI165">
        <v>1</v>
      </c>
      <c r="AJ165">
        <v>1.21</v>
      </c>
      <c r="AK165">
        <v>1</v>
      </c>
      <c r="AL165">
        <v>1</v>
      </c>
      <c r="AM165">
        <v>2</v>
      </c>
      <c r="AN165">
        <v>0</v>
      </c>
      <c r="AO165">
        <v>0</v>
      </c>
      <c r="AP165">
        <v>1</v>
      </c>
      <c r="AQ165">
        <v>1</v>
      </c>
      <c r="AR165">
        <v>0</v>
      </c>
      <c r="AS165" t="s">
        <v>3</v>
      </c>
      <c r="AT165">
        <v>0.23</v>
      </c>
      <c r="AU165" t="s">
        <v>3</v>
      </c>
      <c r="AV165">
        <v>1</v>
      </c>
      <c r="AW165">
        <v>2</v>
      </c>
      <c r="AX165">
        <v>65176402</v>
      </c>
      <c r="AY165">
        <v>1</v>
      </c>
      <c r="AZ165">
        <v>0</v>
      </c>
      <c r="BA165">
        <v>168</v>
      </c>
      <c r="BB165">
        <v>1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109.92160000000001</v>
      </c>
      <c r="BL165">
        <v>112.82650000000001</v>
      </c>
      <c r="BM165">
        <v>0</v>
      </c>
      <c r="BN165">
        <v>0</v>
      </c>
      <c r="BO165">
        <v>0.23</v>
      </c>
      <c r="BP165">
        <v>1</v>
      </c>
      <c r="BQ165">
        <v>0</v>
      </c>
      <c r="BR165">
        <v>109.92160000000001</v>
      </c>
      <c r="BS165">
        <v>112.82650000000001</v>
      </c>
      <c r="BT165">
        <v>0</v>
      </c>
      <c r="BU165">
        <v>0</v>
      </c>
      <c r="BV165">
        <v>0.23</v>
      </c>
      <c r="BW165">
        <v>1</v>
      </c>
      <c r="CV165">
        <v>0</v>
      </c>
      <c r="CW165">
        <f>ROUND(Y165*Source!I150*DO165,7)</f>
        <v>5.5199999999999999E-2</v>
      </c>
      <c r="CX165">
        <f>ROUND(Y165*Source!I150,7)</f>
        <v>5.5199999999999999E-2</v>
      </c>
      <c r="CY165">
        <f>AB165</f>
        <v>578.28</v>
      </c>
      <c r="CZ165">
        <f>AF165</f>
        <v>477.92</v>
      </c>
      <c r="DA165">
        <f>AJ165</f>
        <v>1.21</v>
      </c>
      <c r="DB165">
        <f t="shared" si="60"/>
        <v>109.92</v>
      </c>
      <c r="DC165">
        <f t="shared" si="61"/>
        <v>112.83</v>
      </c>
      <c r="DD165" t="s">
        <v>3</v>
      </c>
      <c r="DE165" t="s">
        <v>3</v>
      </c>
      <c r="DF165">
        <f>ROUND(ROUND(AE165,2)*CX165,2)</f>
        <v>0</v>
      </c>
      <c r="DG165">
        <f>ROUND(ROUND(AF165*AJ165,2)*CX165,2)</f>
        <v>31.92</v>
      </c>
      <c r="DH165">
        <f t="shared" si="51"/>
        <v>27.08</v>
      </c>
      <c r="DI165">
        <f t="shared" si="52"/>
        <v>0</v>
      </c>
      <c r="DJ165">
        <f>DG165+DH165</f>
        <v>59</v>
      </c>
      <c r="DK165">
        <v>0</v>
      </c>
      <c r="DL165" t="s">
        <v>376</v>
      </c>
      <c r="DM165">
        <v>4</v>
      </c>
      <c r="DN165" t="s">
        <v>362</v>
      </c>
      <c r="DO165">
        <v>1</v>
      </c>
    </row>
    <row r="166" spans="1:119" x14ac:dyDescent="0.2">
      <c r="A166">
        <f>ROW(Source!A150)</f>
        <v>150</v>
      </c>
      <c r="B166">
        <v>65175792</v>
      </c>
      <c r="C166">
        <v>65176389</v>
      </c>
      <c r="D166">
        <v>56573153</v>
      </c>
      <c r="E166">
        <v>1</v>
      </c>
      <c r="F166">
        <v>1</v>
      </c>
      <c r="G166">
        <v>1</v>
      </c>
      <c r="H166">
        <v>2</v>
      </c>
      <c r="I166" t="s">
        <v>433</v>
      </c>
      <c r="J166" t="s">
        <v>434</v>
      </c>
      <c r="K166" t="s">
        <v>435</v>
      </c>
      <c r="L166">
        <v>1368</v>
      </c>
      <c r="N166">
        <v>1011</v>
      </c>
      <c r="O166" t="s">
        <v>368</v>
      </c>
      <c r="P166" t="s">
        <v>368</v>
      </c>
      <c r="Q166">
        <v>1</v>
      </c>
      <c r="W166">
        <v>0</v>
      </c>
      <c r="X166">
        <v>1280601743</v>
      </c>
      <c r="Y166">
        <f t="shared" si="59"/>
        <v>2.9</v>
      </c>
      <c r="AA166">
        <v>0</v>
      </c>
      <c r="AB166">
        <v>26.32</v>
      </c>
      <c r="AC166">
        <v>0</v>
      </c>
      <c r="AD166">
        <v>0</v>
      </c>
      <c r="AE166">
        <v>0</v>
      </c>
      <c r="AF166">
        <v>26.32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0</v>
      </c>
      <c r="AP166">
        <v>1</v>
      </c>
      <c r="AQ166">
        <v>1</v>
      </c>
      <c r="AR166">
        <v>0</v>
      </c>
      <c r="AS166" t="s">
        <v>3</v>
      </c>
      <c r="AT166">
        <v>2.9</v>
      </c>
      <c r="AU166" t="s">
        <v>3</v>
      </c>
      <c r="AV166">
        <v>1</v>
      </c>
      <c r="AW166">
        <v>2</v>
      </c>
      <c r="AX166">
        <v>65176403</v>
      </c>
      <c r="AY166">
        <v>1</v>
      </c>
      <c r="AZ166">
        <v>0</v>
      </c>
      <c r="BA166">
        <v>169</v>
      </c>
      <c r="BB166">
        <v>1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76.328000000000003</v>
      </c>
      <c r="BL166">
        <v>0</v>
      </c>
      <c r="BM166">
        <v>0</v>
      </c>
      <c r="BN166">
        <v>0</v>
      </c>
      <c r="BO166">
        <v>0</v>
      </c>
      <c r="BP166">
        <v>1</v>
      </c>
      <c r="BQ166">
        <v>0</v>
      </c>
      <c r="BR166">
        <v>76.328000000000003</v>
      </c>
      <c r="BS166">
        <v>0</v>
      </c>
      <c r="BT166">
        <v>0</v>
      </c>
      <c r="BU166">
        <v>0</v>
      </c>
      <c r="BV166">
        <v>0</v>
      </c>
      <c r="BW166">
        <v>1</v>
      </c>
      <c r="CV166">
        <v>0</v>
      </c>
      <c r="CW166">
        <f>ROUND(Y166*Source!I150*DO166,7)</f>
        <v>0</v>
      </c>
      <c r="CX166">
        <f>ROUND(Y166*Source!I150,7)</f>
        <v>0.69599999999999995</v>
      </c>
      <c r="CY166">
        <f>AB166</f>
        <v>26.32</v>
      </c>
      <c r="CZ166">
        <f>AF166</f>
        <v>26.32</v>
      </c>
      <c r="DA166">
        <f>AJ166</f>
        <v>1</v>
      </c>
      <c r="DB166">
        <f t="shared" si="60"/>
        <v>76.33</v>
      </c>
      <c r="DC166">
        <f t="shared" si="61"/>
        <v>0</v>
      </c>
      <c r="DD166" t="s">
        <v>3</v>
      </c>
      <c r="DE166" t="s">
        <v>3</v>
      </c>
      <c r="DF166">
        <f>ROUND(ROUND(AE166,2)*CX166,2)</f>
        <v>0</v>
      </c>
      <c r="DG166">
        <f t="shared" ref="DG166:DG208" si="62">ROUND(ROUND(AF166,2)*CX166,2)</f>
        <v>18.32</v>
      </c>
      <c r="DH166">
        <f t="shared" si="51"/>
        <v>0</v>
      </c>
      <c r="DI166">
        <f t="shared" si="52"/>
        <v>0</v>
      </c>
      <c r="DJ166">
        <f>DG166+DH166</f>
        <v>18.32</v>
      </c>
      <c r="DK166">
        <v>1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ROW(Source!A150)</f>
        <v>150</v>
      </c>
      <c r="B167">
        <v>65175792</v>
      </c>
      <c r="C167">
        <v>65176389</v>
      </c>
      <c r="D167">
        <v>56579266</v>
      </c>
      <c r="E167">
        <v>1</v>
      </c>
      <c r="F167">
        <v>1</v>
      </c>
      <c r="G167">
        <v>1</v>
      </c>
      <c r="H167">
        <v>3</v>
      </c>
      <c r="I167" t="s">
        <v>440</v>
      </c>
      <c r="J167" t="s">
        <v>441</v>
      </c>
      <c r="K167" t="s">
        <v>442</v>
      </c>
      <c r="L167">
        <v>1346</v>
      </c>
      <c r="N167">
        <v>1009</v>
      </c>
      <c r="O167" t="s">
        <v>380</v>
      </c>
      <c r="P167" t="s">
        <v>380</v>
      </c>
      <c r="Q167">
        <v>1</v>
      </c>
      <c r="W167">
        <v>0</v>
      </c>
      <c r="X167">
        <v>-1545686836</v>
      </c>
      <c r="Y167">
        <f t="shared" si="59"/>
        <v>1.3</v>
      </c>
      <c r="AA167">
        <v>147.85</v>
      </c>
      <c r="AB167">
        <v>0</v>
      </c>
      <c r="AC167">
        <v>0</v>
      </c>
      <c r="AD167">
        <v>0</v>
      </c>
      <c r="AE167">
        <v>155.63</v>
      </c>
      <c r="AF167">
        <v>0</v>
      </c>
      <c r="AG167">
        <v>0</v>
      </c>
      <c r="AH167">
        <v>0</v>
      </c>
      <c r="AI167">
        <v>0.95</v>
      </c>
      <c r="AJ167">
        <v>1</v>
      </c>
      <c r="AK167">
        <v>1</v>
      </c>
      <c r="AL167">
        <v>1</v>
      </c>
      <c r="AM167">
        <v>2</v>
      </c>
      <c r="AN167">
        <v>0</v>
      </c>
      <c r="AO167">
        <v>0</v>
      </c>
      <c r="AP167">
        <v>1</v>
      </c>
      <c r="AQ167">
        <v>1</v>
      </c>
      <c r="AR167">
        <v>0</v>
      </c>
      <c r="AS167" t="s">
        <v>3</v>
      </c>
      <c r="AT167">
        <v>1.3</v>
      </c>
      <c r="AU167" t="s">
        <v>3</v>
      </c>
      <c r="AV167">
        <v>0</v>
      </c>
      <c r="AW167">
        <v>2</v>
      </c>
      <c r="AX167">
        <v>65176404</v>
      </c>
      <c r="AY167">
        <v>1</v>
      </c>
      <c r="AZ167">
        <v>0</v>
      </c>
      <c r="BA167">
        <v>170</v>
      </c>
      <c r="BB167">
        <v>1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202.31899999999999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1</v>
      </c>
      <c r="BQ167">
        <v>202.31899999999999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1</v>
      </c>
      <c r="CV167">
        <v>0</v>
      </c>
      <c r="CW167">
        <v>0</v>
      </c>
      <c r="CX167">
        <f>ROUND(Y167*Source!I150,7)</f>
        <v>0.312</v>
      </c>
      <c r="CY167">
        <f>AA167</f>
        <v>147.85</v>
      </c>
      <c r="CZ167">
        <f>AE167</f>
        <v>155.63</v>
      </c>
      <c r="DA167">
        <f>AI167</f>
        <v>0.95</v>
      </c>
      <c r="DB167">
        <f t="shared" si="60"/>
        <v>202.32</v>
      </c>
      <c r="DC167">
        <f t="shared" si="61"/>
        <v>0</v>
      </c>
      <c r="DD167" t="s">
        <v>3</v>
      </c>
      <c r="DE167" t="s">
        <v>3</v>
      </c>
      <c r="DF167">
        <f>ROUND(ROUND(AE167*AI167,2)*CX167,2)</f>
        <v>46.13</v>
      </c>
      <c r="DG167">
        <f t="shared" si="62"/>
        <v>0</v>
      </c>
      <c r="DH167">
        <f t="shared" si="51"/>
        <v>0</v>
      </c>
      <c r="DI167">
        <f t="shared" si="52"/>
        <v>0</v>
      </c>
      <c r="DJ167">
        <f>DF167</f>
        <v>46.13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ROW(Source!A150)</f>
        <v>150</v>
      </c>
      <c r="B168">
        <v>65175792</v>
      </c>
      <c r="C168">
        <v>65176389</v>
      </c>
      <c r="D168">
        <v>56592692</v>
      </c>
      <c r="E168">
        <v>1</v>
      </c>
      <c r="F168">
        <v>1</v>
      </c>
      <c r="G168">
        <v>1</v>
      </c>
      <c r="H168">
        <v>3</v>
      </c>
      <c r="I168" t="s">
        <v>474</v>
      </c>
      <c r="J168" t="s">
        <v>475</v>
      </c>
      <c r="K168" t="s">
        <v>476</v>
      </c>
      <c r="L168">
        <v>1348</v>
      </c>
      <c r="N168">
        <v>1009</v>
      </c>
      <c r="O168" t="s">
        <v>163</v>
      </c>
      <c r="P168" t="s">
        <v>163</v>
      </c>
      <c r="Q168">
        <v>1000</v>
      </c>
      <c r="W168">
        <v>0</v>
      </c>
      <c r="X168">
        <v>-994423950</v>
      </c>
      <c r="Y168">
        <f t="shared" si="59"/>
        <v>4.0000000000000001E-3</v>
      </c>
      <c r="AA168">
        <v>61173.09</v>
      </c>
      <c r="AB168">
        <v>0</v>
      </c>
      <c r="AC168">
        <v>0</v>
      </c>
      <c r="AD168">
        <v>0</v>
      </c>
      <c r="AE168">
        <v>71131.5</v>
      </c>
      <c r="AF168">
        <v>0</v>
      </c>
      <c r="AG168">
        <v>0</v>
      </c>
      <c r="AH168">
        <v>0</v>
      </c>
      <c r="AI168">
        <v>0.86</v>
      </c>
      <c r="AJ168">
        <v>1</v>
      </c>
      <c r="AK168">
        <v>1</v>
      </c>
      <c r="AL168">
        <v>1</v>
      </c>
      <c r="AM168">
        <v>2</v>
      </c>
      <c r="AN168">
        <v>0</v>
      </c>
      <c r="AO168">
        <v>0</v>
      </c>
      <c r="AP168">
        <v>1</v>
      </c>
      <c r="AQ168">
        <v>1</v>
      </c>
      <c r="AR168">
        <v>0</v>
      </c>
      <c r="AS168" t="s">
        <v>3</v>
      </c>
      <c r="AT168">
        <v>4.0000000000000001E-3</v>
      </c>
      <c r="AU168" t="s">
        <v>3</v>
      </c>
      <c r="AV168">
        <v>0</v>
      </c>
      <c r="AW168">
        <v>2</v>
      </c>
      <c r="AX168">
        <v>65176405</v>
      </c>
      <c r="AY168">
        <v>1</v>
      </c>
      <c r="AZ168">
        <v>0</v>
      </c>
      <c r="BA168">
        <v>171</v>
      </c>
      <c r="BB168">
        <v>1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284.52600000000001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1</v>
      </c>
      <c r="BQ168">
        <v>284.52600000000001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1</v>
      </c>
      <c r="CV168">
        <v>0</v>
      </c>
      <c r="CW168">
        <v>0</v>
      </c>
      <c r="CX168">
        <f>ROUND(Y168*Source!I150,7)</f>
        <v>9.6000000000000002E-4</v>
      </c>
      <c r="CY168">
        <f>AA168</f>
        <v>61173.09</v>
      </c>
      <c r="CZ168">
        <f>AE168</f>
        <v>71131.5</v>
      </c>
      <c r="DA168">
        <f>AI168</f>
        <v>0.86</v>
      </c>
      <c r="DB168">
        <f t="shared" si="60"/>
        <v>284.52999999999997</v>
      </c>
      <c r="DC168">
        <f t="shared" si="61"/>
        <v>0</v>
      </c>
      <c r="DD168" t="s">
        <v>3</v>
      </c>
      <c r="DE168" t="s">
        <v>3</v>
      </c>
      <c r="DF168">
        <f>ROUND(ROUND(AE168*AI168,2)*CX168,2)</f>
        <v>58.73</v>
      </c>
      <c r="DG168">
        <f t="shared" si="62"/>
        <v>0</v>
      </c>
      <c r="DH168">
        <f t="shared" si="51"/>
        <v>0</v>
      </c>
      <c r="DI168">
        <f t="shared" si="52"/>
        <v>0</v>
      </c>
      <c r="DJ168">
        <f>DF168</f>
        <v>58.73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ROW(Source!A150)</f>
        <v>150</v>
      </c>
      <c r="B169">
        <v>65175792</v>
      </c>
      <c r="C169">
        <v>65176389</v>
      </c>
      <c r="D169">
        <v>56609983</v>
      </c>
      <c r="E169">
        <v>1</v>
      </c>
      <c r="F169">
        <v>1</v>
      </c>
      <c r="G169">
        <v>1</v>
      </c>
      <c r="H169">
        <v>3</v>
      </c>
      <c r="I169" t="s">
        <v>471</v>
      </c>
      <c r="J169" t="s">
        <v>472</v>
      </c>
      <c r="K169" t="s">
        <v>473</v>
      </c>
      <c r="L169">
        <v>1346</v>
      </c>
      <c r="N169">
        <v>1009</v>
      </c>
      <c r="O169" t="s">
        <v>380</v>
      </c>
      <c r="P169" t="s">
        <v>380</v>
      </c>
      <c r="Q169">
        <v>1</v>
      </c>
      <c r="W169">
        <v>0</v>
      </c>
      <c r="X169">
        <v>4985900</v>
      </c>
      <c r="Y169">
        <f t="shared" si="59"/>
        <v>2.2999999999999998</v>
      </c>
      <c r="AA169">
        <v>1121.22</v>
      </c>
      <c r="AB169">
        <v>0</v>
      </c>
      <c r="AC169">
        <v>0</v>
      </c>
      <c r="AD169">
        <v>0</v>
      </c>
      <c r="AE169">
        <v>911.56</v>
      </c>
      <c r="AF169">
        <v>0</v>
      </c>
      <c r="AG169">
        <v>0</v>
      </c>
      <c r="AH169">
        <v>0</v>
      </c>
      <c r="AI169">
        <v>1.23</v>
      </c>
      <c r="AJ169">
        <v>1</v>
      </c>
      <c r="AK169">
        <v>1</v>
      </c>
      <c r="AL169">
        <v>1</v>
      </c>
      <c r="AM169">
        <v>2</v>
      </c>
      <c r="AN169">
        <v>0</v>
      </c>
      <c r="AO169">
        <v>0</v>
      </c>
      <c r="AP169">
        <v>1</v>
      </c>
      <c r="AQ169">
        <v>1</v>
      </c>
      <c r="AR169">
        <v>0</v>
      </c>
      <c r="AS169" t="s">
        <v>3</v>
      </c>
      <c r="AT169">
        <v>2.2999999999999998</v>
      </c>
      <c r="AU169" t="s">
        <v>3</v>
      </c>
      <c r="AV169">
        <v>0</v>
      </c>
      <c r="AW169">
        <v>2</v>
      </c>
      <c r="AX169">
        <v>65176406</v>
      </c>
      <c r="AY169">
        <v>1</v>
      </c>
      <c r="AZ169">
        <v>0</v>
      </c>
      <c r="BA169">
        <v>172</v>
      </c>
      <c r="BB169">
        <v>1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2096.5879999999997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1</v>
      </c>
      <c r="BQ169">
        <v>2096.5879999999997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1</v>
      </c>
      <c r="CV169">
        <v>0</v>
      </c>
      <c r="CW169">
        <v>0</v>
      </c>
      <c r="CX169">
        <f>ROUND(Y169*Source!I150,7)</f>
        <v>0.55200000000000005</v>
      </c>
      <c r="CY169">
        <f>AA169</f>
        <v>1121.22</v>
      </c>
      <c r="CZ169">
        <f>AE169</f>
        <v>911.56</v>
      </c>
      <c r="DA169">
        <f>AI169</f>
        <v>1.23</v>
      </c>
      <c r="DB169">
        <f t="shared" si="60"/>
        <v>2096.59</v>
      </c>
      <c r="DC169">
        <f t="shared" si="61"/>
        <v>0</v>
      </c>
      <c r="DD169" t="s">
        <v>3</v>
      </c>
      <c r="DE169" t="s">
        <v>3</v>
      </c>
      <c r="DF169">
        <f>ROUND(ROUND(AE169*AI169,2)*CX169,2)</f>
        <v>618.91</v>
      </c>
      <c r="DG169">
        <f t="shared" si="62"/>
        <v>0</v>
      </c>
      <c r="DH169">
        <f t="shared" si="51"/>
        <v>0</v>
      </c>
      <c r="DI169">
        <f t="shared" si="52"/>
        <v>0</v>
      </c>
      <c r="DJ169">
        <f>DF169</f>
        <v>618.91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ROW(Source!A150)</f>
        <v>150</v>
      </c>
      <c r="B170">
        <v>65175792</v>
      </c>
      <c r="C170">
        <v>65176389</v>
      </c>
      <c r="D170">
        <v>56223463</v>
      </c>
      <c r="E170">
        <v>108</v>
      </c>
      <c r="F170">
        <v>1</v>
      </c>
      <c r="G170">
        <v>1</v>
      </c>
      <c r="H170">
        <v>3</v>
      </c>
      <c r="I170" t="s">
        <v>412</v>
      </c>
      <c r="J170" t="s">
        <v>3</v>
      </c>
      <c r="K170" t="s">
        <v>413</v>
      </c>
      <c r="L170">
        <v>3277935</v>
      </c>
      <c r="N170">
        <v>1013</v>
      </c>
      <c r="O170" t="s">
        <v>414</v>
      </c>
      <c r="P170" t="s">
        <v>414</v>
      </c>
      <c r="Q170">
        <v>1</v>
      </c>
      <c r="W170">
        <v>0</v>
      </c>
      <c r="X170">
        <v>274903907</v>
      </c>
      <c r="Y170">
        <f t="shared" si="59"/>
        <v>2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0</v>
      </c>
      <c r="AP170">
        <v>0</v>
      </c>
      <c r="AQ170">
        <v>1</v>
      </c>
      <c r="AR170">
        <v>0</v>
      </c>
      <c r="AS170" t="s">
        <v>3</v>
      </c>
      <c r="AT170">
        <v>2</v>
      </c>
      <c r="AU170" t="s">
        <v>3</v>
      </c>
      <c r="AV170">
        <v>0</v>
      </c>
      <c r="AW170">
        <v>2</v>
      </c>
      <c r="AX170">
        <v>65176407</v>
      </c>
      <c r="AY170">
        <v>1</v>
      </c>
      <c r="AZ170">
        <v>0</v>
      </c>
      <c r="BA170">
        <v>173</v>
      </c>
      <c r="BB170">
        <v>1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ROUND(Y170*Source!I150,7)</f>
        <v>0.48</v>
      </c>
      <c r="CY170">
        <f>AA170</f>
        <v>0</v>
      </c>
      <c r="CZ170">
        <f>AE170</f>
        <v>0</v>
      </c>
      <c r="DA170">
        <f>AI170</f>
        <v>1</v>
      </c>
      <c r="DB170">
        <f t="shared" si="60"/>
        <v>0</v>
      </c>
      <c r="DC170">
        <f t="shared" si="61"/>
        <v>0</v>
      </c>
      <c r="DD170" t="s">
        <v>3</v>
      </c>
      <c r="DE170" t="s">
        <v>3</v>
      </c>
      <c r="DF170">
        <f t="shared" ref="DF170:DF208" si="63">ROUND(ROUND(AE170,2)*CX170,2)</f>
        <v>0</v>
      </c>
      <c r="DG170">
        <f t="shared" si="62"/>
        <v>0</v>
      </c>
      <c r="DH170">
        <f t="shared" si="51"/>
        <v>0</v>
      </c>
      <c r="DI170">
        <f t="shared" si="52"/>
        <v>0</v>
      </c>
      <c r="DJ170">
        <f>DF170</f>
        <v>0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ROW(Source!A263)</f>
        <v>263</v>
      </c>
      <c r="B171">
        <v>65175792</v>
      </c>
      <c r="C171">
        <v>65176586</v>
      </c>
      <c r="D171">
        <v>56217421</v>
      </c>
      <c r="E171">
        <v>108</v>
      </c>
      <c r="F171">
        <v>1</v>
      </c>
      <c r="G171">
        <v>1</v>
      </c>
      <c r="H171">
        <v>1</v>
      </c>
      <c r="I171" t="s">
        <v>478</v>
      </c>
      <c r="J171" t="s">
        <v>3</v>
      </c>
      <c r="K171" t="s">
        <v>479</v>
      </c>
      <c r="L171">
        <v>1369</v>
      </c>
      <c r="N171">
        <v>1013</v>
      </c>
      <c r="O171" t="s">
        <v>480</v>
      </c>
      <c r="P171" t="s">
        <v>480</v>
      </c>
      <c r="Q171">
        <v>1</v>
      </c>
      <c r="W171">
        <v>0</v>
      </c>
      <c r="X171">
        <v>286205319</v>
      </c>
      <c r="Y171">
        <f t="shared" si="59"/>
        <v>0.81</v>
      </c>
      <c r="AA171">
        <v>0</v>
      </c>
      <c r="AB171">
        <v>0</v>
      </c>
      <c r="AC171">
        <v>0</v>
      </c>
      <c r="AD171">
        <v>658.94</v>
      </c>
      <c r="AE171">
        <v>0</v>
      </c>
      <c r="AF171">
        <v>0</v>
      </c>
      <c r="AG171">
        <v>0</v>
      </c>
      <c r="AH171">
        <v>658.94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0</v>
      </c>
      <c r="AP171">
        <v>0</v>
      </c>
      <c r="AQ171">
        <v>1</v>
      </c>
      <c r="AR171">
        <v>0</v>
      </c>
      <c r="AS171" t="s">
        <v>3</v>
      </c>
      <c r="AT171">
        <v>0.81</v>
      </c>
      <c r="AU171" t="s">
        <v>3</v>
      </c>
      <c r="AV171">
        <v>1</v>
      </c>
      <c r="AW171">
        <v>2</v>
      </c>
      <c r="AX171">
        <v>65176589</v>
      </c>
      <c r="AY171">
        <v>1</v>
      </c>
      <c r="AZ171">
        <v>0</v>
      </c>
      <c r="BA171">
        <v>174</v>
      </c>
      <c r="BB171">
        <v>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533.74140000000011</v>
      </c>
      <c r="BN171">
        <v>0.81</v>
      </c>
      <c r="BO171">
        <v>0</v>
      </c>
      <c r="BP171">
        <v>1</v>
      </c>
      <c r="BQ171">
        <v>0</v>
      </c>
      <c r="BR171">
        <v>0</v>
      </c>
      <c r="BS171">
        <v>0</v>
      </c>
      <c r="BT171">
        <v>533.74140000000011</v>
      </c>
      <c r="BU171">
        <v>0.81</v>
      </c>
      <c r="BV171">
        <v>0</v>
      </c>
      <c r="BW171">
        <v>1</v>
      </c>
      <c r="CU171">
        <f>ROUND(AT171*Source!I263*AH171*AL171,2)</f>
        <v>3202.45</v>
      </c>
      <c r="CV171">
        <f>ROUND(Y171*Source!I263,7)</f>
        <v>4.8600000000000003</v>
      </c>
      <c r="CW171">
        <v>0</v>
      </c>
      <c r="CX171">
        <f>ROUND(Y171*Source!I263,7)</f>
        <v>4.8600000000000003</v>
      </c>
      <c r="CY171">
        <f t="shared" ref="CY171:CY208" si="64">AD171</f>
        <v>658.94</v>
      </c>
      <c r="CZ171">
        <f t="shared" ref="CZ171:CZ208" si="65">AH171</f>
        <v>658.94</v>
      </c>
      <c r="DA171">
        <f t="shared" ref="DA171:DA208" si="66">AL171</f>
        <v>1</v>
      </c>
      <c r="DB171">
        <f t="shared" si="60"/>
        <v>533.74</v>
      </c>
      <c r="DC171">
        <f t="shared" si="61"/>
        <v>0</v>
      </c>
      <c r="DD171" t="s">
        <v>3</v>
      </c>
      <c r="DE171" t="s">
        <v>3</v>
      </c>
      <c r="DF171">
        <f t="shared" si="63"/>
        <v>0</v>
      </c>
      <c r="DG171">
        <f t="shared" si="62"/>
        <v>0</v>
      </c>
      <c r="DH171">
        <f t="shared" si="51"/>
        <v>0</v>
      </c>
      <c r="DI171">
        <f t="shared" si="52"/>
        <v>3202.45</v>
      </c>
      <c r="DJ171">
        <f t="shared" ref="DJ171:DJ208" si="67">DI171</f>
        <v>3202.45</v>
      </c>
      <c r="DK171">
        <v>1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ROW(Source!A263)</f>
        <v>263</v>
      </c>
      <c r="B172">
        <v>65175792</v>
      </c>
      <c r="C172">
        <v>65176586</v>
      </c>
      <c r="D172">
        <v>56217452</v>
      </c>
      <c r="E172">
        <v>108</v>
      </c>
      <c r="F172">
        <v>1</v>
      </c>
      <c r="G172">
        <v>1</v>
      </c>
      <c r="H172">
        <v>1</v>
      </c>
      <c r="I172" t="s">
        <v>481</v>
      </c>
      <c r="J172" t="s">
        <v>3</v>
      </c>
      <c r="K172" t="s">
        <v>482</v>
      </c>
      <c r="L172">
        <v>1369</v>
      </c>
      <c r="N172">
        <v>1013</v>
      </c>
      <c r="O172" t="s">
        <v>480</v>
      </c>
      <c r="P172" t="s">
        <v>480</v>
      </c>
      <c r="Q172">
        <v>1</v>
      </c>
      <c r="W172">
        <v>0</v>
      </c>
      <c r="X172">
        <v>126826561</v>
      </c>
      <c r="Y172">
        <f t="shared" si="59"/>
        <v>0.81</v>
      </c>
      <c r="AA172">
        <v>0</v>
      </c>
      <c r="AB172">
        <v>0</v>
      </c>
      <c r="AC172">
        <v>0</v>
      </c>
      <c r="AD172">
        <v>644.29999999999995</v>
      </c>
      <c r="AE172">
        <v>0</v>
      </c>
      <c r="AF172">
        <v>0</v>
      </c>
      <c r="AG172">
        <v>0</v>
      </c>
      <c r="AH172">
        <v>644.29999999999995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0</v>
      </c>
      <c r="AP172">
        <v>0</v>
      </c>
      <c r="AQ172">
        <v>1</v>
      </c>
      <c r="AR172">
        <v>0</v>
      </c>
      <c r="AS172" t="s">
        <v>3</v>
      </c>
      <c r="AT172">
        <v>0.81</v>
      </c>
      <c r="AU172" t="s">
        <v>3</v>
      </c>
      <c r="AV172">
        <v>1</v>
      </c>
      <c r="AW172">
        <v>2</v>
      </c>
      <c r="AX172">
        <v>65176590</v>
      </c>
      <c r="AY172">
        <v>1</v>
      </c>
      <c r="AZ172">
        <v>0</v>
      </c>
      <c r="BA172">
        <v>175</v>
      </c>
      <c r="BB172">
        <v>1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521.88300000000004</v>
      </c>
      <c r="BN172">
        <v>0.81</v>
      </c>
      <c r="BO172">
        <v>0</v>
      </c>
      <c r="BP172">
        <v>1</v>
      </c>
      <c r="BQ172">
        <v>0</v>
      </c>
      <c r="BR172">
        <v>0</v>
      </c>
      <c r="BS172">
        <v>0</v>
      </c>
      <c r="BT172">
        <v>521.88300000000004</v>
      </c>
      <c r="BU172">
        <v>0.81</v>
      </c>
      <c r="BV172">
        <v>0</v>
      </c>
      <c r="BW172">
        <v>1</v>
      </c>
      <c r="CU172">
        <f>ROUND(AT172*Source!I263*AH172*AL172,2)</f>
        <v>3131.3</v>
      </c>
      <c r="CV172">
        <f>ROUND(Y172*Source!I263,7)</f>
        <v>4.8600000000000003</v>
      </c>
      <c r="CW172">
        <v>0</v>
      </c>
      <c r="CX172">
        <f>ROUND(Y172*Source!I263,7)</f>
        <v>4.8600000000000003</v>
      </c>
      <c r="CY172">
        <f t="shared" si="64"/>
        <v>644.29999999999995</v>
      </c>
      <c r="CZ172">
        <f t="shared" si="65"/>
        <v>644.29999999999995</v>
      </c>
      <c r="DA172">
        <f t="shared" si="66"/>
        <v>1</v>
      </c>
      <c r="DB172">
        <f t="shared" si="60"/>
        <v>521.88</v>
      </c>
      <c r="DC172">
        <f t="shared" si="61"/>
        <v>0</v>
      </c>
      <c r="DD172" t="s">
        <v>3</v>
      </c>
      <c r="DE172" t="s">
        <v>3</v>
      </c>
      <c r="DF172">
        <f t="shared" si="63"/>
        <v>0</v>
      </c>
      <c r="DG172">
        <f t="shared" si="62"/>
        <v>0</v>
      </c>
      <c r="DH172">
        <f t="shared" si="51"/>
        <v>0</v>
      </c>
      <c r="DI172">
        <f t="shared" si="52"/>
        <v>3131.3</v>
      </c>
      <c r="DJ172">
        <f t="shared" si="67"/>
        <v>3131.3</v>
      </c>
      <c r="DK172">
        <v>1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ROW(Source!A264)</f>
        <v>264</v>
      </c>
      <c r="B173">
        <v>65175792</v>
      </c>
      <c r="C173">
        <v>65176591</v>
      </c>
      <c r="D173">
        <v>56217437</v>
      </c>
      <c r="E173">
        <v>108</v>
      </c>
      <c r="F173">
        <v>1</v>
      </c>
      <c r="G173">
        <v>1</v>
      </c>
      <c r="H173">
        <v>1</v>
      </c>
      <c r="I173" t="s">
        <v>483</v>
      </c>
      <c r="J173" t="s">
        <v>3</v>
      </c>
      <c r="K173" t="s">
        <v>484</v>
      </c>
      <c r="L173">
        <v>1369</v>
      </c>
      <c r="N173">
        <v>1013</v>
      </c>
      <c r="O173" t="s">
        <v>480</v>
      </c>
      <c r="P173" t="s">
        <v>480</v>
      </c>
      <c r="Q173">
        <v>1</v>
      </c>
      <c r="W173">
        <v>0</v>
      </c>
      <c r="X173">
        <v>-1275334932</v>
      </c>
      <c r="Y173">
        <f t="shared" si="59"/>
        <v>4.32</v>
      </c>
      <c r="AA173">
        <v>0</v>
      </c>
      <c r="AB173">
        <v>0</v>
      </c>
      <c r="AC173">
        <v>0</v>
      </c>
      <c r="AD173">
        <v>468.58</v>
      </c>
      <c r="AE173">
        <v>0</v>
      </c>
      <c r="AF173">
        <v>0</v>
      </c>
      <c r="AG173">
        <v>0</v>
      </c>
      <c r="AH173">
        <v>468.58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0</v>
      </c>
      <c r="AP173">
        <v>0</v>
      </c>
      <c r="AQ173">
        <v>1</v>
      </c>
      <c r="AR173">
        <v>0</v>
      </c>
      <c r="AS173" t="s">
        <v>3</v>
      </c>
      <c r="AT173">
        <v>4.32</v>
      </c>
      <c r="AU173" t="s">
        <v>3</v>
      </c>
      <c r="AV173">
        <v>1</v>
      </c>
      <c r="AW173">
        <v>2</v>
      </c>
      <c r="AX173">
        <v>65176594</v>
      </c>
      <c r="AY173">
        <v>1</v>
      </c>
      <c r="AZ173">
        <v>0</v>
      </c>
      <c r="BA173">
        <v>176</v>
      </c>
      <c r="BB173">
        <v>1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2024.2656000000002</v>
      </c>
      <c r="BN173">
        <v>4.32</v>
      </c>
      <c r="BO173">
        <v>0</v>
      </c>
      <c r="BP173">
        <v>1</v>
      </c>
      <c r="BQ173">
        <v>0</v>
      </c>
      <c r="BR173">
        <v>0</v>
      </c>
      <c r="BS173">
        <v>0</v>
      </c>
      <c r="BT173">
        <v>2024.2656000000002</v>
      </c>
      <c r="BU173">
        <v>4.32</v>
      </c>
      <c r="BV173">
        <v>0</v>
      </c>
      <c r="BW173">
        <v>1</v>
      </c>
      <c r="CU173">
        <f>ROUND(AT173*Source!I264*AH173*AL173,2)</f>
        <v>4048.53</v>
      </c>
      <c r="CV173">
        <f>ROUND(Y173*Source!I264,7)</f>
        <v>8.64</v>
      </c>
      <c r="CW173">
        <v>0</v>
      </c>
      <c r="CX173">
        <f>ROUND(Y173*Source!I264,7)</f>
        <v>8.64</v>
      </c>
      <c r="CY173">
        <f t="shared" si="64"/>
        <v>468.58</v>
      </c>
      <c r="CZ173">
        <f t="shared" si="65"/>
        <v>468.58</v>
      </c>
      <c r="DA173">
        <f t="shared" si="66"/>
        <v>1</v>
      </c>
      <c r="DB173">
        <f t="shared" si="60"/>
        <v>2024.27</v>
      </c>
      <c r="DC173">
        <f t="shared" si="61"/>
        <v>0</v>
      </c>
      <c r="DD173" t="s">
        <v>3</v>
      </c>
      <c r="DE173" t="s">
        <v>3</v>
      </c>
      <c r="DF173">
        <f t="shared" si="63"/>
        <v>0</v>
      </c>
      <c r="DG173">
        <f t="shared" si="62"/>
        <v>0</v>
      </c>
      <c r="DH173">
        <f t="shared" si="51"/>
        <v>0</v>
      </c>
      <c r="DI173">
        <f t="shared" si="52"/>
        <v>4048.53</v>
      </c>
      <c r="DJ173">
        <f t="shared" si="67"/>
        <v>4048.53</v>
      </c>
      <c r="DK173">
        <v>1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ROW(Source!A264)</f>
        <v>264</v>
      </c>
      <c r="B174">
        <v>65175792</v>
      </c>
      <c r="C174">
        <v>65176591</v>
      </c>
      <c r="D174">
        <v>56217445</v>
      </c>
      <c r="E174">
        <v>108</v>
      </c>
      <c r="F174">
        <v>1</v>
      </c>
      <c r="G174">
        <v>1</v>
      </c>
      <c r="H174">
        <v>1</v>
      </c>
      <c r="I174" t="s">
        <v>485</v>
      </c>
      <c r="J174" t="s">
        <v>3</v>
      </c>
      <c r="K174" t="s">
        <v>486</v>
      </c>
      <c r="L174">
        <v>1369</v>
      </c>
      <c r="N174">
        <v>1013</v>
      </c>
      <c r="O174" t="s">
        <v>480</v>
      </c>
      <c r="P174" t="s">
        <v>480</v>
      </c>
      <c r="Q174">
        <v>1</v>
      </c>
      <c r="W174">
        <v>0</v>
      </c>
      <c r="X174">
        <v>-66267284</v>
      </c>
      <c r="Y174">
        <f t="shared" si="59"/>
        <v>6.48</v>
      </c>
      <c r="AA174">
        <v>0</v>
      </c>
      <c r="AB174">
        <v>0</v>
      </c>
      <c r="AC174">
        <v>0</v>
      </c>
      <c r="AD174">
        <v>787.07</v>
      </c>
      <c r="AE174">
        <v>0</v>
      </c>
      <c r="AF174">
        <v>0</v>
      </c>
      <c r="AG174">
        <v>0</v>
      </c>
      <c r="AH174">
        <v>787.07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0</v>
      </c>
      <c r="AP174">
        <v>0</v>
      </c>
      <c r="AQ174">
        <v>1</v>
      </c>
      <c r="AR174">
        <v>0</v>
      </c>
      <c r="AS174" t="s">
        <v>3</v>
      </c>
      <c r="AT174">
        <v>6.48</v>
      </c>
      <c r="AU174" t="s">
        <v>3</v>
      </c>
      <c r="AV174">
        <v>1</v>
      </c>
      <c r="AW174">
        <v>2</v>
      </c>
      <c r="AX174">
        <v>65176595</v>
      </c>
      <c r="AY174">
        <v>1</v>
      </c>
      <c r="AZ174">
        <v>0</v>
      </c>
      <c r="BA174">
        <v>177</v>
      </c>
      <c r="BB174">
        <v>1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5100.213600000001</v>
      </c>
      <c r="BN174">
        <v>6.48</v>
      </c>
      <c r="BO174">
        <v>0</v>
      </c>
      <c r="BP174">
        <v>1</v>
      </c>
      <c r="BQ174">
        <v>0</v>
      </c>
      <c r="BR174">
        <v>0</v>
      </c>
      <c r="BS174">
        <v>0</v>
      </c>
      <c r="BT174">
        <v>5100.213600000001</v>
      </c>
      <c r="BU174">
        <v>6.48</v>
      </c>
      <c r="BV174">
        <v>0</v>
      </c>
      <c r="BW174">
        <v>1</v>
      </c>
      <c r="CU174">
        <f>ROUND(AT174*Source!I264*AH174*AL174,2)</f>
        <v>10200.43</v>
      </c>
      <c r="CV174">
        <f>ROUND(Y174*Source!I264,7)</f>
        <v>12.96</v>
      </c>
      <c r="CW174">
        <v>0</v>
      </c>
      <c r="CX174">
        <f>ROUND(Y174*Source!I264,7)</f>
        <v>12.96</v>
      </c>
      <c r="CY174">
        <f t="shared" si="64"/>
        <v>787.07</v>
      </c>
      <c r="CZ174">
        <f t="shared" si="65"/>
        <v>787.07</v>
      </c>
      <c r="DA174">
        <f t="shared" si="66"/>
        <v>1</v>
      </c>
      <c r="DB174">
        <f t="shared" si="60"/>
        <v>5100.21</v>
      </c>
      <c r="DC174">
        <f t="shared" si="61"/>
        <v>0</v>
      </c>
      <c r="DD174" t="s">
        <v>3</v>
      </c>
      <c r="DE174" t="s">
        <v>3</v>
      </c>
      <c r="DF174">
        <f t="shared" si="63"/>
        <v>0</v>
      </c>
      <c r="DG174">
        <f t="shared" si="62"/>
        <v>0</v>
      </c>
      <c r="DH174">
        <f t="shared" si="51"/>
        <v>0</v>
      </c>
      <c r="DI174">
        <f t="shared" si="52"/>
        <v>10200.43</v>
      </c>
      <c r="DJ174">
        <f t="shared" si="67"/>
        <v>10200.43</v>
      </c>
      <c r="DK174">
        <v>1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ROW(Source!A265)</f>
        <v>265</v>
      </c>
      <c r="B175">
        <v>65175792</v>
      </c>
      <c r="C175">
        <v>65176596</v>
      </c>
      <c r="D175">
        <v>56217421</v>
      </c>
      <c r="E175">
        <v>108</v>
      </c>
      <c r="F175">
        <v>1</v>
      </c>
      <c r="G175">
        <v>1</v>
      </c>
      <c r="H175">
        <v>1</v>
      </c>
      <c r="I175" t="s">
        <v>478</v>
      </c>
      <c r="J175" t="s">
        <v>3</v>
      </c>
      <c r="K175" t="s">
        <v>479</v>
      </c>
      <c r="L175">
        <v>1369</v>
      </c>
      <c r="N175">
        <v>1013</v>
      </c>
      <c r="O175" t="s">
        <v>480</v>
      </c>
      <c r="P175" t="s">
        <v>480</v>
      </c>
      <c r="Q175">
        <v>1</v>
      </c>
      <c r="W175">
        <v>0</v>
      </c>
      <c r="X175">
        <v>286205319</v>
      </c>
      <c r="Y175">
        <f t="shared" si="59"/>
        <v>0.81</v>
      </c>
      <c r="AA175">
        <v>0</v>
      </c>
      <c r="AB175">
        <v>0</v>
      </c>
      <c r="AC175">
        <v>0</v>
      </c>
      <c r="AD175">
        <v>658.94</v>
      </c>
      <c r="AE175">
        <v>0</v>
      </c>
      <c r="AF175">
        <v>0</v>
      </c>
      <c r="AG175">
        <v>0</v>
      </c>
      <c r="AH175">
        <v>658.94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0</v>
      </c>
      <c r="AP175">
        <v>0</v>
      </c>
      <c r="AQ175">
        <v>1</v>
      </c>
      <c r="AR175">
        <v>0</v>
      </c>
      <c r="AS175" t="s">
        <v>3</v>
      </c>
      <c r="AT175">
        <v>0.81</v>
      </c>
      <c r="AU175" t="s">
        <v>3</v>
      </c>
      <c r="AV175">
        <v>1</v>
      </c>
      <c r="AW175">
        <v>2</v>
      </c>
      <c r="AX175">
        <v>65176599</v>
      </c>
      <c r="AY175">
        <v>1</v>
      </c>
      <c r="AZ175">
        <v>0</v>
      </c>
      <c r="BA175">
        <v>178</v>
      </c>
      <c r="BB175">
        <v>1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533.74140000000011</v>
      </c>
      <c r="BN175">
        <v>0.81</v>
      </c>
      <c r="BO175">
        <v>0</v>
      </c>
      <c r="BP175">
        <v>1</v>
      </c>
      <c r="BQ175">
        <v>0</v>
      </c>
      <c r="BR175">
        <v>0</v>
      </c>
      <c r="BS175">
        <v>0</v>
      </c>
      <c r="BT175">
        <v>533.74140000000011</v>
      </c>
      <c r="BU175">
        <v>0.81</v>
      </c>
      <c r="BV175">
        <v>0</v>
      </c>
      <c r="BW175">
        <v>1</v>
      </c>
      <c r="CU175">
        <f>ROUND(AT175*Source!I265*AH175*AL175,2)</f>
        <v>2134.9699999999998</v>
      </c>
      <c r="CV175">
        <f>ROUND(Y175*Source!I265,7)</f>
        <v>3.24</v>
      </c>
      <c r="CW175">
        <v>0</v>
      </c>
      <c r="CX175">
        <f>ROUND(Y175*Source!I265,7)</f>
        <v>3.24</v>
      </c>
      <c r="CY175">
        <f t="shared" si="64"/>
        <v>658.94</v>
      </c>
      <c r="CZ175">
        <f t="shared" si="65"/>
        <v>658.94</v>
      </c>
      <c r="DA175">
        <f t="shared" si="66"/>
        <v>1</v>
      </c>
      <c r="DB175">
        <f t="shared" si="60"/>
        <v>533.74</v>
      </c>
      <c r="DC175">
        <f t="shared" si="61"/>
        <v>0</v>
      </c>
      <c r="DD175" t="s">
        <v>3</v>
      </c>
      <c r="DE175" t="s">
        <v>3</v>
      </c>
      <c r="DF175">
        <f t="shared" si="63"/>
        <v>0</v>
      </c>
      <c r="DG175">
        <f t="shared" si="62"/>
        <v>0</v>
      </c>
      <c r="DH175">
        <f t="shared" si="51"/>
        <v>0</v>
      </c>
      <c r="DI175">
        <f t="shared" si="52"/>
        <v>2134.9699999999998</v>
      </c>
      <c r="DJ175">
        <f t="shared" si="67"/>
        <v>2134.9699999999998</v>
      </c>
      <c r="DK175">
        <v>1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ROW(Source!A265)</f>
        <v>265</v>
      </c>
      <c r="B176">
        <v>65175792</v>
      </c>
      <c r="C176">
        <v>65176596</v>
      </c>
      <c r="D176">
        <v>56217452</v>
      </c>
      <c r="E176">
        <v>108</v>
      </c>
      <c r="F176">
        <v>1</v>
      </c>
      <c r="G176">
        <v>1</v>
      </c>
      <c r="H176">
        <v>1</v>
      </c>
      <c r="I176" t="s">
        <v>481</v>
      </c>
      <c r="J176" t="s">
        <v>3</v>
      </c>
      <c r="K176" t="s">
        <v>482</v>
      </c>
      <c r="L176">
        <v>1369</v>
      </c>
      <c r="N176">
        <v>1013</v>
      </c>
      <c r="O176" t="s">
        <v>480</v>
      </c>
      <c r="P176" t="s">
        <v>480</v>
      </c>
      <c r="Q176">
        <v>1</v>
      </c>
      <c r="W176">
        <v>0</v>
      </c>
      <c r="X176">
        <v>126826561</v>
      </c>
      <c r="Y176">
        <f t="shared" si="59"/>
        <v>0.81</v>
      </c>
      <c r="AA176">
        <v>0</v>
      </c>
      <c r="AB176">
        <v>0</v>
      </c>
      <c r="AC176">
        <v>0</v>
      </c>
      <c r="AD176">
        <v>644.29999999999995</v>
      </c>
      <c r="AE176">
        <v>0</v>
      </c>
      <c r="AF176">
        <v>0</v>
      </c>
      <c r="AG176">
        <v>0</v>
      </c>
      <c r="AH176">
        <v>644.29999999999995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0</v>
      </c>
      <c r="AP176">
        <v>0</v>
      </c>
      <c r="AQ176">
        <v>1</v>
      </c>
      <c r="AR176">
        <v>0</v>
      </c>
      <c r="AS176" t="s">
        <v>3</v>
      </c>
      <c r="AT176">
        <v>0.81</v>
      </c>
      <c r="AU176" t="s">
        <v>3</v>
      </c>
      <c r="AV176">
        <v>1</v>
      </c>
      <c r="AW176">
        <v>2</v>
      </c>
      <c r="AX176">
        <v>65176600</v>
      </c>
      <c r="AY176">
        <v>1</v>
      </c>
      <c r="AZ176">
        <v>0</v>
      </c>
      <c r="BA176">
        <v>179</v>
      </c>
      <c r="BB176">
        <v>1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521.88300000000004</v>
      </c>
      <c r="BN176">
        <v>0.81</v>
      </c>
      <c r="BO176">
        <v>0</v>
      </c>
      <c r="BP176">
        <v>1</v>
      </c>
      <c r="BQ176">
        <v>0</v>
      </c>
      <c r="BR176">
        <v>0</v>
      </c>
      <c r="BS176">
        <v>0</v>
      </c>
      <c r="BT176">
        <v>521.88300000000004</v>
      </c>
      <c r="BU176">
        <v>0.81</v>
      </c>
      <c r="BV176">
        <v>0</v>
      </c>
      <c r="BW176">
        <v>1</v>
      </c>
      <c r="CU176">
        <f>ROUND(AT176*Source!I265*AH176*AL176,2)</f>
        <v>2087.5300000000002</v>
      </c>
      <c r="CV176">
        <f>ROUND(Y176*Source!I265,7)</f>
        <v>3.24</v>
      </c>
      <c r="CW176">
        <v>0</v>
      </c>
      <c r="CX176">
        <f>ROUND(Y176*Source!I265,7)</f>
        <v>3.24</v>
      </c>
      <c r="CY176">
        <f t="shared" si="64"/>
        <v>644.29999999999995</v>
      </c>
      <c r="CZ176">
        <f t="shared" si="65"/>
        <v>644.29999999999995</v>
      </c>
      <c r="DA176">
        <f t="shared" si="66"/>
        <v>1</v>
      </c>
      <c r="DB176">
        <f t="shared" si="60"/>
        <v>521.88</v>
      </c>
      <c r="DC176">
        <f t="shared" si="61"/>
        <v>0</v>
      </c>
      <c r="DD176" t="s">
        <v>3</v>
      </c>
      <c r="DE176" t="s">
        <v>3</v>
      </c>
      <c r="DF176">
        <f t="shared" si="63"/>
        <v>0</v>
      </c>
      <c r="DG176">
        <f t="shared" si="62"/>
        <v>0</v>
      </c>
      <c r="DH176">
        <f t="shared" si="51"/>
        <v>0</v>
      </c>
      <c r="DI176">
        <f t="shared" si="52"/>
        <v>2087.5300000000002</v>
      </c>
      <c r="DJ176">
        <f t="shared" si="67"/>
        <v>2087.5300000000002</v>
      </c>
      <c r="DK176">
        <v>1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ROW(Source!A266)</f>
        <v>266</v>
      </c>
      <c r="B177">
        <v>65175792</v>
      </c>
      <c r="C177">
        <v>65176601</v>
      </c>
      <c r="D177">
        <v>56217418</v>
      </c>
      <c r="E177">
        <v>108</v>
      </c>
      <c r="F177">
        <v>1</v>
      </c>
      <c r="G177">
        <v>1</v>
      </c>
      <c r="H177">
        <v>1</v>
      </c>
      <c r="I177" t="s">
        <v>487</v>
      </c>
      <c r="J177" t="s">
        <v>3</v>
      </c>
      <c r="K177" t="s">
        <v>488</v>
      </c>
      <c r="L177">
        <v>1369</v>
      </c>
      <c r="N177">
        <v>1013</v>
      </c>
      <c r="O177" t="s">
        <v>480</v>
      </c>
      <c r="P177" t="s">
        <v>480</v>
      </c>
      <c r="Q177">
        <v>1</v>
      </c>
      <c r="W177">
        <v>0</v>
      </c>
      <c r="X177">
        <v>1518711480</v>
      </c>
      <c r="Y177">
        <f t="shared" si="59"/>
        <v>0.97</v>
      </c>
      <c r="AA177">
        <v>0</v>
      </c>
      <c r="AB177">
        <v>0</v>
      </c>
      <c r="AC177">
        <v>0</v>
      </c>
      <c r="AD177">
        <v>563.76</v>
      </c>
      <c r="AE177">
        <v>0</v>
      </c>
      <c r="AF177">
        <v>0</v>
      </c>
      <c r="AG177">
        <v>0</v>
      </c>
      <c r="AH177">
        <v>563.76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0</v>
      </c>
      <c r="AP177">
        <v>0</v>
      </c>
      <c r="AQ177">
        <v>1</v>
      </c>
      <c r="AR177">
        <v>0</v>
      </c>
      <c r="AS177" t="s">
        <v>3</v>
      </c>
      <c r="AT177">
        <v>0.97</v>
      </c>
      <c r="AU177" t="s">
        <v>3</v>
      </c>
      <c r="AV177">
        <v>1</v>
      </c>
      <c r="AW177">
        <v>2</v>
      </c>
      <c r="AX177">
        <v>65176604</v>
      </c>
      <c r="AY177">
        <v>1</v>
      </c>
      <c r="AZ177">
        <v>0</v>
      </c>
      <c r="BA177">
        <v>180</v>
      </c>
      <c r="BB177">
        <v>1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546.84719999999993</v>
      </c>
      <c r="BN177">
        <v>0.97</v>
      </c>
      <c r="BO177">
        <v>0</v>
      </c>
      <c r="BP177">
        <v>1</v>
      </c>
      <c r="BQ177">
        <v>0</v>
      </c>
      <c r="BR177">
        <v>0</v>
      </c>
      <c r="BS177">
        <v>0</v>
      </c>
      <c r="BT177">
        <v>546.84719999999993</v>
      </c>
      <c r="BU177">
        <v>0.97</v>
      </c>
      <c r="BV177">
        <v>0</v>
      </c>
      <c r="BW177">
        <v>1</v>
      </c>
      <c r="CU177">
        <f>ROUND(AT177*Source!I266*AH177*AL177,2)</f>
        <v>2187.39</v>
      </c>
      <c r="CV177">
        <f>ROUND(Y177*Source!I266,7)</f>
        <v>3.88</v>
      </c>
      <c r="CW177">
        <v>0</v>
      </c>
      <c r="CX177">
        <f>ROUND(Y177*Source!I266,7)</f>
        <v>3.88</v>
      </c>
      <c r="CY177">
        <f t="shared" si="64"/>
        <v>563.76</v>
      </c>
      <c r="CZ177">
        <f t="shared" si="65"/>
        <v>563.76</v>
      </c>
      <c r="DA177">
        <f t="shared" si="66"/>
        <v>1</v>
      </c>
      <c r="DB177">
        <f t="shared" si="60"/>
        <v>546.85</v>
      </c>
      <c r="DC177">
        <f t="shared" si="61"/>
        <v>0</v>
      </c>
      <c r="DD177" t="s">
        <v>3</v>
      </c>
      <c r="DE177" t="s">
        <v>3</v>
      </c>
      <c r="DF177">
        <f t="shared" si="63"/>
        <v>0</v>
      </c>
      <c r="DG177">
        <f t="shared" si="62"/>
        <v>0</v>
      </c>
      <c r="DH177">
        <f t="shared" si="51"/>
        <v>0</v>
      </c>
      <c r="DI177">
        <f t="shared" si="52"/>
        <v>2187.39</v>
      </c>
      <c r="DJ177">
        <f t="shared" si="67"/>
        <v>2187.39</v>
      </c>
      <c r="DK177">
        <v>1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ROW(Source!A266)</f>
        <v>266</v>
      </c>
      <c r="B178">
        <v>65175792</v>
      </c>
      <c r="C178">
        <v>65176601</v>
      </c>
      <c r="D178">
        <v>56217448</v>
      </c>
      <c r="E178">
        <v>108</v>
      </c>
      <c r="F178">
        <v>1</v>
      </c>
      <c r="G178">
        <v>1</v>
      </c>
      <c r="H178">
        <v>1</v>
      </c>
      <c r="I178" t="s">
        <v>489</v>
      </c>
      <c r="J178" t="s">
        <v>3</v>
      </c>
      <c r="K178" t="s">
        <v>490</v>
      </c>
      <c r="L178">
        <v>1369</v>
      </c>
      <c r="N178">
        <v>1013</v>
      </c>
      <c r="O178" t="s">
        <v>480</v>
      </c>
      <c r="P178" t="s">
        <v>480</v>
      </c>
      <c r="Q178">
        <v>1</v>
      </c>
      <c r="W178">
        <v>0</v>
      </c>
      <c r="X178">
        <v>-2140504649</v>
      </c>
      <c r="Y178">
        <f t="shared" si="59"/>
        <v>1.46</v>
      </c>
      <c r="AA178">
        <v>0</v>
      </c>
      <c r="AB178">
        <v>0</v>
      </c>
      <c r="AC178">
        <v>0</v>
      </c>
      <c r="AD178">
        <v>717.52</v>
      </c>
      <c r="AE178">
        <v>0</v>
      </c>
      <c r="AF178">
        <v>0</v>
      </c>
      <c r="AG178">
        <v>0</v>
      </c>
      <c r="AH178">
        <v>717.52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0</v>
      </c>
      <c r="AP178">
        <v>0</v>
      </c>
      <c r="AQ178">
        <v>1</v>
      </c>
      <c r="AR178">
        <v>0</v>
      </c>
      <c r="AS178" t="s">
        <v>3</v>
      </c>
      <c r="AT178">
        <v>1.46</v>
      </c>
      <c r="AU178" t="s">
        <v>3</v>
      </c>
      <c r="AV178">
        <v>1</v>
      </c>
      <c r="AW178">
        <v>2</v>
      </c>
      <c r="AX178">
        <v>65176605</v>
      </c>
      <c r="AY178">
        <v>1</v>
      </c>
      <c r="AZ178">
        <v>0</v>
      </c>
      <c r="BA178">
        <v>181</v>
      </c>
      <c r="BB178">
        <v>1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1047.5791999999999</v>
      </c>
      <c r="BN178">
        <v>1.46</v>
      </c>
      <c r="BO178">
        <v>0</v>
      </c>
      <c r="BP178">
        <v>1</v>
      </c>
      <c r="BQ178">
        <v>0</v>
      </c>
      <c r="BR178">
        <v>0</v>
      </c>
      <c r="BS178">
        <v>0</v>
      </c>
      <c r="BT178">
        <v>1047.5791999999999</v>
      </c>
      <c r="BU178">
        <v>1.46</v>
      </c>
      <c r="BV178">
        <v>0</v>
      </c>
      <c r="BW178">
        <v>1</v>
      </c>
      <c r="CU178">
        <f>ROUND(AT178*Source!I266*AH178*AL178,2)</f>
        <v>4190.32</v>
      </c>
      <c r="CV178">
        <f>ROUND(Y178*Source!I266,7)</f>
        <v>5.84</v>
      </c>
      <c r="CW178">
        <v>0</v>
      </c>
      <c r="CX178">
        <f>ROUND(Y178*Source!I266,7)</f>
        <v>5.84</v>
      </c>
      <c r="CY178">
        <f t="shared" si="64"/>
        <v>717.52</v>
      </c>
      <c r="CZ178">
        <f t="shared" si="65"/>
        <v>717.52</v>
      </c>
      <c r="DA178">
        <f t="shared" si="66"/>
        <v>1</v>
      </c>
      <c r="DB178">
        <f t="shared" si="60"/>
        <v>1047.58</v>
      </c>
      <c r="DC178">
        <f t="shared" si="61"/>
        <v>0</v>
      </c>
      <c r="DD178" t="s">
        <v>3</v>
      </c>
      <c r="DE178" t="s">
        <v>3</v>
      </c>
      <c r="DF178">
        <f t="shared" si="63"/>
        <v>0</v>
      </c>
      <c r="DG178">
        <f t="shared" si="62"/>
        <v>0</v>
      </c>
      <c r="DH178">
        <f t="shared" si="51"/>
        <v>0</v>
      </c>
      <c r="DI178">
        <f t="shared" si="52"/>
        <v>4190.32</v>
      </c>
      <c r="DJ178">
        <f t="shared" si="67"/>
        <v>4190.32</v>
      </c>
      <c r="DK178">
        <v>1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ROW(Source!A267)</f>
        <v>267</v>
      </c>
      <c r="B179">
        <v>65175792</v>
      </c>
      <c r="C179">
        <v>65176606</v>
      </c>
      <c r="D179">
        <v>56217415</v>
      </c>
      <c r="E179">
        <v>108</v>
      </c>
      <c r="F179">
        <v>1</v>
      </c>
      <c r="G179">
        <v>1</v>
      </c>
      <c r="H179">
        <v>1</v>
      </c>
      <c r="I179" t="s">
        <v>491</v>
      </c>
      <c r="J179" t="s">
        <v>3</v>
      </c>
      <c r="K179" t="s">
        <v>492</v>
      </c>
      <c r="L179">
        <v>1369</v>
      </c>
      <c r="N179">
        <v>1013</v>
      </c>
      <c r="O179" t="s">
        <v>480</v>
      </c>
      <c r="P179" t="s">
        <v>480</v>
      </c>
      <c r="Q179">
        <v>1</v>
      </c>
      <c r="W179">
        <v>0</v>
      </c>
      <c r="X179">
        <v>-512803540</v>
      </c>
      <c r="Y179">
        <f t="shared" si="59"/>
        <v>4.32</v>
      </c>
      <c r="AA179">
        <v>0</v>
      </c>
      <c r="AB179">
        <v>0</v>
      </c>
      <c r="AC179">
        <v>0</v>
      </c>
      <c r="AD179">
        <v>490.55</v>
      </c>
      <c r="AE179">
        <v>0</v>
      </c>
      <c r="AF179">
        <v>0</v>
      </c>
      <c r="AG179">
        <v>0</v>
      </c>
      <c r="AH179">
        <v>490.55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0</v>
      </c>
      <c r="AP179">
        <v>0</v>
      </c>
      <c r="AQ179">
        <v>1</v>
      </c>
      <c r="AR179">
        <v>0</v>
      </c>
      <c r="AS179" t="s">
        <v>3</v>
      </c>
      <c r="AT179">
        <v>4.32</v>
      </c>
      <c r="AU179" t="s">
        <v>3</v>
      </c>
      <c r="AV179">
        <v>1</v>
      </c>
      <c r="AW179">
        <v>2</v>
      </c>
      <c r="AX179">
        <v>65176610</v>
      </c>
      <c r="AY179">
        <v>1</v>
      </c>
      <c r="AZ179">
        <v>0</v>
      </c>
      <c r="BA179">
        <v>182</v>
      </c>
      <c r="BB179">
        <v>1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2119.1760000000004</v>
      </c>
      <c r="BN179">
        <v>4.32</v>
      </c>
      <c r="BO179">
        <v>0</v>
      </c>
      <c r="BP179">
        <v>1</v>
      </c>
      <c r="BQ179">
        <v>0</v>
      </c>
      <c r="BR179">
        <v>0</v>
      </c>
      <c r="BS179">
        <v>0</v>
      </c>
      <c r="BT179">
        <v>2119.1760000000004</v>
      </c>
      <c r="BU179">
        <v>4.32</v>
      </c>
      <c r="BV179">
        <v>0</v>
      </c>
      <c r="BW179">
        <v>1</v>
      </c>
      <c r="CU179">
        <f>ROUND(AT179*Source!I267*AH179*AL179,2)</f>
        <v>12715.06</v>
      </c>
      <c r="CV179">
        <f>ROUND(Y179*Source!I267,7)</f>
        <v>25.92</v>
      </c>
      <c r="CW179">
        <v>0</v>
      </c>
      <c r="CX179">
        <f>ROUND(Y179*Source!I267,7)</f>
        <v>25.92</v>
      </c>
      <c r="CY179">
        <f t="shared" si="64"/>
        <v>490.55</v>
      </c>
      <c r="CZ179">
        <f t="shared" si="65"/>
        <v>490.55</v>
      </c>
      <c r="DA179">
        <f t="shared" si="66"/>
        <v>1</v>
      </c>
      <c r="DB179">
        <f t="shared" si="60"/>
        <v>2119.1799999999998</v>
      </c>
      <c r="DC179">
        <f t="shared" si="61"/>
        <v>0</v>
      </c>
      <c r="DD179" t="s">
        <v>3</v>
      </c>
      <c r="DE179" t="s">
        <v>3</v>
      </c>
      <c r="DF179">
        <f t="shared" si="63"/>
        <v>0</v>
      </c>
      <c r="DG179">
        <f t="shared" si="62"/>
        <v>0</v>
      </c>
      <c r="DH179">
        <f t="shared" si="51"/>
        <v>0</v>
      </c>
      <c r="DI179">
        <f t="shared" si="52"/>
        <v>12715.06</v>
      </c>
      <c r="DJ179">
        <f t="shared" si="67"/>
        <v>12715.06</v>
      </c>
      <c r="DK179">
        <v>1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ROW(Source!A267)</f>
        <v>267</v>
      </c>
      <c r="B180">
        <v>65175792</v>
      </c>
      <c r="C180">
        <v>65176606</v>
      </c>
      <c r="D180">
        <v>56217437</v>
      </c>
      <c r="E180">
        <v>108</v>
      </c>
      <c r="F180">
        <v>1</v>
      </c>
      <c r="G180">
        <v>1</v>
      </c>
      <c r="H180">
        <v>1</v>
      </c>
      <c r="I180" t="s">
        <v>483</v>
      </c>
      <c r="J180" t="s">
        <v>3</v>
      </c>
      <c r="K180" t="s">
        <v>484</v>
      </c>
      <c r="L180">
        <v>1369</v>
      </c>
      <c r="N180">
        <v>1013</v>
      </c>
      <c r="O180" t="s">
        <v>480</v>
      </c>
      <c r="P180" t="s">
        <v>480</v>
      </c>
      <c r="Q180">
        <v>1</v>
      </c>
      <c r="W180">
        <v>0</v>
      </c>
      <c r="X180">
        <v>-1275334932</v>
      </c>
      <c r="Y180">
        <f t="shared" si="59"/>
        <v>4.32</v>
      </c>
      <c r="AA180">
        <v>0</v>
      </c>
      <c r="AB180">
        <v>0</v>
      </c>
      <c r="AC180">
        <v>0</v>
      </c>
      <c r="AD180">
        <v>468.58</v>
      </c>
      <c r="AE180">
        <v>0</v>
      </c>
      <c r="AF180">
        <v>0</v>
      </c>
      <c r="AG180">
        <v>0</v>
      </c>
      <c r="AH180">
        <v>468.58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0</v>
      </c>
      <c r="AP180">
        <v>0</v>
      </c>
      <c r="AQ180">
        <v>1</v>
      </c>
      <c r="AR180">
        <v>0</v>
      </c>
      <c r="AS180" t="s">
        <v>3</v>
      </c>
      <c r="AT180">
        <v>4.32</v>
      </c>
      <c r="AU180" t="s">
        <v>3</v>
      </c>
      <c r="AV180">
        <v>1</v>
      </c>
      <c r="AW180">
        <v>2</v>
      </c>
      <c r="AX180">
        <v>65176611</v>
      </c>
      <c r="AY180">
        <v>1</v>
      </c>
      <c r="AZ180">
        <v>0</v>
      </c>
      <c r="BA180">
        <v>183</v>
      </c>
      <c r="BB180">
        <v>1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2024.2656000000002</v>
      </c>
      <c r="BN180">
        <v>4.32</v>
      </c>
      <c r="BO180">
        <v>0</v>
      </c>
      <c r="BP180">
        <v>1</v>
      </c>
      <c r="BQ180">
        <v>0</v>
      </c>
      <c r="BR180">
        <v>0</v>
      </c>
      <c r="BS180">
        <v>0</v>
      </c>
      <c r="BT180">
        <v>2024.2656000000002</v>
      </c>
      <c r="BU180">
        <v>4.32</v>
      </c>
      <c r="BV180">
        <v>0</v>
      </c>
      <c r="BW180">
        <v>1</v>
      </c>
      <c r="CU180">
        <f>ROUND(AT180*Source!I267*AH180*AL180,2)</f>
        <v>12145.59</v>
      </c>
      <c r="CV180">
        <f>ROUND(Y180*Source!I267,7)</f>
        <v>25.92</v>
      </c>
      <c r="CW180">
        <v>0</v>
      </c>
      <c r="CX180">
        <f>ROUND(Y180*Source!I267,7)</f>
        <v>25.92</v>
      </c>
      <c r="CY180">
        <f t="shared" si="64"/>
        <v>468.58</v>
      </c>
      <c r="CZ180">
        <f t="shared" si="65"/>
        <v>468.58</v>
      </c>
      <c r="DA180">
        <f t="shared" si="66"/>
        <v>1</v>
      </c>
      <c r="DB180">
        <f t="shared" si="60"/>
        <v>2024.27</v>
      </c>
      <c r="DC180">
        <f t="shared" si="61"/>
        <v>0</v>
      </c>
      <c r="DD180" t="s">
        <v>3</v>
      </c>
      <c r="DE180" t="s">
        <v>3</v>
      </c>
      <c r="DF180">
        <f t="shared" si="63"/>
        <v>0</v>
      </c>
      <c r="DG180">
        <f t="shared" si="62"/>
        <v>0</v>
      </c>
      <c r="DH180">
        <f t="shared" si="51"/>
        <v>0</v>
      </c>
      <c r="DI180">
        <f t="shared" si="52"/>
        <v>12145.59</v>
      </c>
      <c r="DJ180">
        <f t="shared" si="67"/>
        <v>12145.59</v>
      </c>
      <c r="DK180">
        <v>1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ROW(Source!A267)</f>
        <v>267</v>
      </c>
      <c r="B181">
        <v>65175792</v>
      </c>
      <c r="C181">
        <v>65176606</v>
      </c>
      <c r="D181">
        <v>56217448</v>
      </c>
      <c r="E181">
        <v>108</v>
      </c>
      <c r="F181">
        <v>1</v>
      </c>
      <c r="G181">
        <v>1</v>
      </c>
      <c r="H181">
        <v>1</v>
      </c>
      <c r="I181" t="s">
        <v>489</v>
      </c>
      <c r="J181" t="s">
        <v>3</v>
      </c>
      <c r="K181" t="s">
        <v>490</v>
      </c>
      <c r="L181">
        <v>1369</v>
      </c>
      <c r="N181">
        <v>1013</v>
      </c>
      <c r="O181" t="s">
        <v>480</v>
      </c>
      <c r="P181" t="s">
        <v>480</v>
      </c>
      <c r="Q181">
        <v>1</v>
      </c>
      <c r="W181">
        <v>0</v>
      </c>
      <c r="X181">
        <v>-2140504649</v>
      </c>
      <c r="Y181">
        <f t="shared" si="59"/>
        <v>12.96</v>
      </c>
      <c r="AA181">
        <v>0</v>
      </c>
      <c r="AB181">
        <v>0</v>
      </c>
      <c r="AC181">
        <v>0</v>
      </c>
      <c r="AD181">
        <v>717.52</v>
      </c>
      <c r="AE181">
        <v>0</v>
      </c>
      <c r="AF181">
        <v>0</v>
      </c>
      <c r="AG181">
        <v>0</v>
      </c>
      <c r="AH181">
        <v>717.52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0</v>
      </c>
      <c r="AP181">
        <v>0</v>
      </c>
      <c r="AQ181">
        <v>1</v>
      </c>
      <c r="AR181">
        <v>0</v>
      </c>
      <c r="AS181" t="s">
        <v>3</v>
      </c>
      <c r="AT181">
        <v>12.96</v>
      </c>
      <c r="AU181" t="s">
        <v>3</v>
      </c>
      <c r="AV181">
        <v>1</v>
      </c>
      <c r="AW181">
        <v>2</v>
      </c>
      <c r="AX181">
        <v>65176612</v>
      </c>
      <c r="AY181">
        <v>1</v>
      </c>
      <c r="AZ181">
        <v>0</v>
      </c>
      <c r="BA181">
        <v>184</v>
      </c>
      <c r="BB181">
        <v>1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9299.0591999999997</v>
      </c>
      <c r="BN181">
        <v>12.96</v>
      </c>
      <c r="BO181">
        <v>0</v>
      </c>
      <c r="BP181">
        <v>1</v>
      </c>
      <c r="BQ181">
        <v>0</v>
      </c>
      <c r="BR181">
        <v>0</v>
      </c>
      <c r="BS181">
        <v>0</v>
      </c>
      <c r="BT181">
        <v>9299.0591999999997</v>
      </c>
      <c r="BU181">
        <v>12.96</v>
      </c>
      <c r="BV181">
        <v>0</v>
      </c>
      <c r="BW181">
        <v>1</v>
      </c>
      <c r="CU181">
        <f>ROUND(AT181*Source!I267*AH181*AL181,2)</f>
        <v>55794.36</v>
      </c>
      <c r="CV181">
        <f>ROUND(Y181*Source!I267,7)</f>
        <v>77.760000000000005</v>
      </c>
      <c r="CW181">
        <v>0</v>
      </c>
      <c r="CX181">
        <f>ROUND(Y181*Source!I267,7)</f>
        <v>77.760000000000005</v>
      </c>
      <c r="CY181">
        <f t="shared" si="64"/>
        <v>717.52</v>
      </c>
      <c r="CZ181">
        <f t="shared" si="65"/>
        <v>717.52</v>
      </c>
      <c r="DA181">
        <f t="shared" si="66"/>
        <v>1</v>
      </c>
      <c r="DB181">
        <f t="shared" si="60"/>
        <v>9299.06</v>
      </c>
      <c r="DC181">
        <f t="shared" si="61"/>
        <v>0</v>
      </c>
      <c r="DD181" t="s">
        <v>3</v>
      </c>
      <c r="DE181" t="s">
        <v>3</v>
      </c>
      <c r="DF181">
        <f t="shared" si="63"/>
        <v>0</v>
      </c>
      <c r="DG181">
        <f t="shared" si="62"/>
        <v>0</v>
      </c>
      <c r="DH181">
        <f t="shared" si="51"/>
        <v>0</v>
      </c>
      <c r="DI181">
        <f t="shared" si="52"/>
        <v>55794.36</v>
      </c>
      <c r="DJ181">
        <f t="shared" si="67"/>
        <v>55794.36</v>
      </c>
      <c r="DK181">
        <v>1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ROW(Source!A268)</f>
        <v>268</v>
      </c>
      <c r="B182">
        <v>65175792</v>
      </c>
      <c r="C182">
        <v>65176613</v>
      </c>
      <c r="D182">
        <v>56217452</v>
      </c>
      <c r="E182">
        <v>108</v>
      </c>
      <c r="F182">
        <v>1</v>
      </c>
      <c r="G182">
        <v>1</v>
      </c>
      <c r="H182">
        <v>1</v>
      </c>
      <c r="I182" t="s">
        <v>481</v>
      </c>
      <c r="J182" t="s">
        <v>3</v>
      </c>
      <c r="K182" t="s">
        <v>482</v>
      </c>
      <c r="L182">
        <v>1369</v>
      </c>
      <c r="N182">
        <v>1013</v>
      </c>
      <c r="O182" t="s">
        <v>480</v>
      </c>
      <c r="P182" t="s">
        <v>480</v>
      </c>
      <c r="Q182">
        <v>1</v>
      </c>
      <c r="W182">
        <v>0</v>
      </c>
      <c r="X182">
        <v>126826561</v>
      </c>
      <c r="Y182">
        <f t="shared" si="59"/>
        <v>5.76</v>
      </c>
      <c r="AA182">
        <v>0</v>
      </c>
      <c r="AB182">
        <v>0</v>
      </c>
      <c r="AC182">
        <v>0</v>
      </c>
      <c r="AD182">
        <v>644.29999999999995</v>
      </c>
      <c r="AE182">
        <v>0</v>
      </c>
      <c r="AF182">
        <v>0</v>
      </c>
      <c r="AG182">
        <v>0</v>
      </c>
      <c r="AH182">
        <v>644.29999999999995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0</v>
      </c>
      <c r="AP182">
        <v>0</v>
      </c>
      <c r="AQ182">
        <v>1</v>
      </c>
      <c r="AR182">
        <v>0</v>
      </c>
      <c r="AS182" t="s">
        <v>3</v>
      </c>
      <c r="AT182">
        <v>5.76</v>
      </c>
      <c r="AU182" t="s">
        <v>3</v>
      </c>
      <c r="AV182">
        <v>1</v>
      </c>
      <c r="AW182">
        <v>2</v>
      </c>
      <c r="AX182">
        <v>65176615</v>
      </c>
      <c r="AY182">
        <v>1</v>
      </c>
      <c r="AZ182">
        <v>0</v>
      </c>
      <c r="BA182">
        <v>185</v>
      </c>
      <c r="BB182">
        <v>1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3711.1679999999997</v>
      </c>
      <c r="BN182">
        <v>5.76</v>
      </c>
      <c r="BO182">
        <v>0</v>
      </c>
      <c r="BP182">
        <v>1</v>
      </c>
      <c r="BQ182">
        <v>0</v>
      </c>
      <c r="BR182">
        <v>0</v>
      </c>
      <c r="BS182">
        <v>0</v>
      </c>
      <c r="BT182">
        <v>3711.1679999999997</v>
      </c>
      <c r="BU182">
        <v>5.76</v>
      </c>
      <c r="BV182">
        <v>0</v>
      </c>
      <c r="BW182">
        <v>1</v>
      </c>
      <c r="CU182">
        <f>ROUND(AT182*Source!I268*AH182*AL182,2)</f>
        <v>22267.01</v>
      </c>
      <c r="CV182">
        <f>ROUND(Y182*Source!I268,7)</f>
        <v>34.56</v>
      </c>
      <c r="CW182">
        <v>0</v>
      </c>
      <c r="CX182">
        <f>ROUND(Y182*Source!I268,7)</f>
        <v>34.56</v>
      </c>
      <c r="CY182">
        <f t="shared" si="64"/>
        <v>644.29999999999995</v>
      </c>
      <c r="CZ182">
        <f t="shared" si="65"/>
        <v>644.29999999999995</v>
      </c>
      <c r="DA182">
        <f t="shared" si="66"/>
        <v>1</v>
      </c>
      <c r="DB182">
        <f t="shared" si="60"/>
        <v>3711.17</v>
      </c>
      <c r="DC182">
        <f t="shared" si="61"/>
        <v>0</v>
      </c>
      <c r="DD182" t="s">
        <v>3</v>
      </c>
      <c r="DE182" t="s">
        <v>3</v>
      </c>
      <c r="DF182">
        <f t="shared" si="63"/>
        <v>0</v>
      </c>
      <c r="DG182">
        <f t="shared" si="62"/>
        <v>0</v>
      </c>
      <c r="DH182">
        <f t="shared" si="51"/>
        <v>0</v>
      </c>
      <c r="DI182">
        <f t="shared" si="52"/>
        <v>22267.01</v>
      </c>
      <c r="DJ182">
        <f t="shared" si="67"/>
        <v>22267.01</v>
      </c>
      <c r="DK182">
        <v>1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ROW(Source!A269)</f>
        <v>269</v>
      </c>
      <c r="B183">
        <v>65175792</v>
      </c>
      <c r="C183">
        <v>65176616</v>
      </c>
      <c r="D183">
        <v>56217452</v>
      </c>
      <c r="E183">
        <v>108</v>
      </c>
      <c r="F183">
        <v>1</v>
      </c>
      <c r="G183">
        <v>1</v>
      </c>
      <c r="H183">
        <v>1</v>
      </c>
      <c r="I183" t="s">
        <v>481</v>
      </c>
      <c r="J183" t="s">
        <v>3</v>
      </c>
      <c r="K183" t="s">
        <v>482</v>
      </c>
      <c r="L183">
        <v>1369</v>
      </c>
      <c r="N183">
        <v>1013</v>
      </c>
      <c r="O183" t="s">
        <v>480</v>
      </c>
      <c r="P183" t="s">
        <v>480</v>
      </c>
      <c r="Q183">
        <v>1</v>
      </c>
      <c r="W183">
        <v>0</v>
      </c>
      <c r="X183">
        <v>126826561</v>
      </c>
      <c r="Y183">
        <f t="shared" si="59"/>
        <v>6.48</v>
      </c>
      <c r="AA183">
        <v>0</v>
      </c>
      <c r="AB183">
        <v>0</v>
      </c>
      <c r="AC183">
        <v>0</v>
      </c>
      <c r="AD183">
        <v>644.29999999999995</v>
      </c>
      <c r="AE183">
        <v>0</v>
      </c>
      <c r="AF183">
        <v>0</v>
      </c>
      <c r="AG183">
        <v>0</v>
      </c>
      <c r="AH183">
        <v>644.29999999999995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0</v>
      </c>
      <c r="AP183">
        <v>0</v>
      </c>
      <c r="AQ183">
        <v>1</v>
      </c>
      <c r="AR183">
        <v>0</v>
      </c>
      <c r="AS183" t="s">
        <v>3</v>
      </c>
      <c r="AT183">
        <v>6.48</v>
      </c>
      <c r="AU183" t="s">
        <v>3</v>
      </c>
      <c r="AV183">
        <v>1</v>
      </c>
      <c r="AW183">
        <v>2</v>
      </c>
      <c r="AX183">
        <v>65176618</v>
      </c>
      <c r="AY183">
        <v>1</v>
      </c>
      <c r="AZ183">
        <v>0</v>
      </c>
      <c r="BA183">
        <v>186</v>
      </c>
      <c r="BB183">
        <v>1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4175.0640000000003</v>
      </c>
      <c r="BN183">
        <v>6.48</v>
      </c>
      <c r="BO183">
        <v>0</v>
      </c>
      <c r="BP183">
        <v>1</v>
      </c>
      <c r="BQ183">
        <v>0</v>
      </c>
      <c r="BR183">
        <v>0</v>
      </c>
      <c r="BS183">
        <v>0</v>
      </c>
      <c r="BT183">
        <v>4175.0640000000003</v>
      </c>
      <c r="BU183">
        <v>6.48</v>
      </c>
      <c r="BV183">
        <v>0</v>
      </c>
      <c r="BW183">
        <v>1</v>
      </c>
      <c r="CU183">
        <f>ROUND(AT183*Source!I269*AH183*AL183,2)</f>
        <v>25050.38</v>
      </c>
      <c r="CV183">
        <f>ROUND(Y183*Source!I269,7)</f>
        <v>38.880000000000003</v>
      </c>
      <c r="CW183">
        <v>0</v>
      </c>
      <c r="CX183">
        <f>ROUND(Y183*Source!I269,7)</f>
        <v>38.880000000000003</v>
      </c>
      <c r="CY183">
        <f t="shared" si="64"/>
        <v>644.29999999999995</v>
      </c>
      <c r="CZ183">
        <f t="shared" si="65"/>
        <v>644.29999999999995</v>
      </c>
      <c r="DA183">
        <f t="shared" si="66"/>
        <v>1</v>
      </c>
      <c r="DB183">
        <f t="shared" si="60"/>
        <v>4175.0600000000004</v>
      </c>
      <c r="DC183">
        <f t="shared" si="61"/>
        <v>0</v>
      </c>
      <c r="DD183" t="s">
        <v>3</v>
      </c>
      <c r="DE183" t="s">
        <v>3</v>
      </c>
      <c r="DF183">
        <f t="shared" si="63"/>
        <v>0</v>
      </c>
      <c r="DG183">
        <f t="shared" si="62"/>
        <v>0</v>
      </c>
      <c r="DH183">
        <f t="shared" si="51"/>
        <v>0</v>
      </c>
      <c r="DI183">
        <f t="shared" si="52"/>
        <v>25050.38</v>
      </c>
      <c r="DJ183">
        <f t="shared" si="67"/>
        <v>25050.38</v>
      </c>
      <c r="DK183">
        <v>1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ROW(Source!A270)</f>
        <v>270</v>
      </c>
      <c r="B184">
        <v>65175792</v>
      </c>
      <c r="C184">
        <v>65176619</v>
      </c>
      <c r="D184">
        <v>56217452</v>
      </c>
      <c r="E184">
        <v>108</v>
      </c>
      <c r="F184">
        <v>1</v>
      </c>
      <c r="G184">
        <v>1</v>
      </c>
      <c r="H184">
        <v>1</v>
      </c>
      <c r="I184" t="s">
        <v>481</v>
      </c>
      <c r="J184" t="s">
        <v>3</v>
      </c>
      <c r="K184" t="s">
        <v>482</v>
      </c>
      <c r="L184">
        <v>1369</v>
      </c>
      <c r="N184">
        <v>1013</v>
      </c>
      <c r="O184" t="s">
        <v>480</v>
      </c>
      <c r="P184" t="s">
        <v>480</v>
      </c>
      <c r="Q184">
        <v>1</v>
      </c>
      <c r="W184">
        <v>0</v>
      </c>
      <c r="X184">
        <v>126826561</v>
      </c>
      <c r="Y184">
        <f t="shared" si="59"/>
        <v>6.48</v>
      </c>
      <c r="AA184">
        <v>0</v>
      </c>
      <c r="AB184">
        <v>0</v>
      </c>
      <c r="AC184">
        <v>0</v>
      </c>
      <c r="AD184">
        <v>644.29999999999995</v>
      </c>
      <c r="AE184">
        <v>0</v>
      </c>
      <c r="AF184">
        <v>0</v>
      </c>
      <c r="AG184">
        <v>0</v>
      </c>
      <c r="AH184">
        <v>644.29999999999995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0</v>
      </c>
      <c r="AP184">
        <v>0</v>
      </c>
      <c r="AQ184">
        <v>1</v>
      </c>
      <c r="AR184">
        <v>0</v>
      </c>
      <c r="AS184" t="s">
        <v>3</v>
      </c>
      <c r="AT184">
        <v>6.48</v>
      </c>
      <c r="AU184" t="s">
        <v>3</v>
      </c>
      <c r="AV184">
        <v>1</v>
      </c>
      <c r="AW184">
        <v>2</v>
      </c>
      <c r="AX184">
        <v>65176621</v>
      </c>
      <c r="AY184">
        <v>1</v>
      </c>
      <c r="AZ184">
        <v>0</v>
      </c>
      <c r="BA184">
        <v>187</v>
      </c>
      <c r="BB184">
        <v>1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4175.0640000000003</v>
      </c>
      <c r="BN184">
        <v>6.48</v>
      </c>
      <c r="BO184">
        <v>0</v>
      </c>
      <c r="BP184">
        <v>1</v>
      </c>
      <c r="BQ184">
        <v>0</v>
      </c>
      <c r="BR184">
        <v>0</v>
      </c>
      <c r="BS184">
        <v>0</v>
      </c>
      <c r="BT184">
        <v>4175.0640000000003</v>
      </c>
      <c r="BU184">
        <v>6.48</v>
      </c>
      <c r="BV184">
        <v>0</v>
      </c>
      <c r="BW184">
        <v>1</v>
      </c>
      <c r="CU184">
        <f>ROUND(AT184*Source!I270*AH184*AL184,2)</f>
        <v>25050.38</v>
      </c>
      <c r="CV184">
        <f>ROUND(Y184*Source!I270,7)</f>
        <v>38.880000000000003</v>
      </c>
      <c r="CW184">
        <v>0</v>
      </c>
      <c r="CX184">
        <f>ROUND(Y184*Source!I270,7)</f>
        <v>38.880000000000003</v>
      </c>
      <c r="CY184">
        <f t="shared" si="64"/>
        <v>644.29999999999995</v>
      </c>
      <c r="CZ184">
        <f t="shared" si="65"/>
        <v>644.29999999999995</v>
      </c>
      <c r="DA184">
        <f t="shared" si="66"/>
        <v>1</v>
      </c>
      <c r="DB184">
        <f t="shared" si="60"/>
        <v>4175.0600000000004</v>
      </c>
      <c r="DC184">
        <f t="shared" si="61"/>
        <v>0</v>
      </c>
      <c r="DD184" t="s">
        <v>3</v>
      </c>
      <c r="DE184" t="s">
        <v>3</v>
      </c>
      <c r="DF184">
        <f t="shared" si="63"/>
        <v>0</v>
      </c>
      <c r="DG184">
        <f t="shared" si="62"/>
        <v>0</v>
      </c>
      <c r="DH184">
        <f t="shared" si="51"/>
        <v>0</v>
      </c>
      <c r="DI184">
        <f t="shared" si="52"/>
        <v>25050.38</v>
      </c>
      <c r="DJ184">
        <f t="shared" si="67"/>
        <v>25050.38</v>
      </c>
      <c r="DK184">
        <v>1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ROW(Source!A271)</f>
        <v>271</v>
      </c>
      <c r="B185">
        <v>65175792</v>
      </c>
      <c r="C185">
        <v>65176622</v>
      </c>
      <c r="D185">
        <v>56217437</v>
      </c>
      <c r="E185">
        <v>108</v>
      </c>
      <c r="F185">
        <v>1</v>
      </c>
      <c r="G185">
        <v>1</v>
      </c>
      <c r="H185">
        <v>1</v>
      </c>
      <c r="I185" t="s">
        <v>483</v>
      </c>
      <c r="J185" t="s">
        <v>3</v>
      </c>
      <c r="K185" t="s">
        <v>484</v>
      </c>
      <c r="L185">
        <v>1369</v>
      </c>
      <c r="N185">
        <v>1013</v>
      </c>
      <c r="O185" t="s">
        <v>480</v>
      </c>
      <c r="P185" t="s">
        <v>480</v>
      </c>
      <c r="Q185">
        <v>1</v>
      </c>
      <c r="W185">
        <v>0</v>
      </c>
      <c r="X185">
        <v>-1275334932</v>
      </c>
      <c r="Y185">
        <f t="shared" si="59"/>
        <v>4.54</v>
      </c>
      <c r="AA185">
        <v>0</v>
      </c>
      <c r="AB185">
        <v>0</v>
      </c>
      <c r="AC185">
        <v>0</v>
      </c>
      <c r="AD185">
        <v>468.58</v>
      </c>
      <c r="AE185">
        <v>0</v>
      </c>
      <c r="AF185">
        <v>0</v>
      </c>
      <c r="AG185">
        <v>0</v>
      </c>
      <c r="AH185">
        <v>468.58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0</v>
      </c>
      <c r="AP185">
        <v>0</v>
      </c>
      <c r="AQ185">
        <v>1</v>
      </c>
      <c r="AR185">
        <v>0</v>
      </c>
      <c r="AS185" t="s">
        <v>3</v>
      </c>
      <c r="AT185">
        <v>4.54</v>
      </c>
      <c r="AU185" t="s">
        <v>3</v>
      </c>
      <c r="AV185">
        <v>1</v>
      </c>
      <c r="AW185">
        <v>2</v>
      </c>
      <c r="AX185">
        <v>65176625</v>
      </c>
      <c r="AY185">
        <v>1</v>
      </c>
      <c r="AZ185">
        <v>0</v>
      </c>
      <c r="BA185">
        <v>188</v>
      </c>
      <c r="BB185">
        <v>1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2127.3532</v>
      </c>
      <c r="BN185">
        <v>4.54</v>
      </c>
      <c r="BO185">
        <v>0</v>
      </c>
      <c r="BP185">
        <v>1</v>
      </c>
      <c r="BQ185">
        <v>0</v>
      </c>
      <c r="BR185">
        <v>0</v>
      </c>
      <c r="BS185">
        <v>0</v>
      </c>
      <c r="BT185">
        <v>2127.3532</v>
      </c>
      <c r="BU185">
        <v>4.54</v>
      </c>
      <c r="BV185">
        <v>0</v>
      </c>
      <c r="BW185">
        <v>1</v>
      </c>
      <c r="CU185">
        <f>ROUND(AT185*Source!I271*AH185*AL185,2)</f>
        <v>12764.12</v>
      </c>
      <c r="CV185">
        <f>ROUND(Y185*Source!I271,7)</f>
        <v>27.24</v>
      </c>
      <c r="CW185">
        <v>0</v>
      </c>
      <c r="CX185">
        <f>ROUND(Y185*Source!I271,7)</f>
        <v>27.24</v>
      </c>
      <c r="CY185">
        <f t="shared" si="64"/>
        <v>468.58</v>
      </c>
      <c r="CZ185">
        <f t="shared" si="65"/>
        <v>468.58</v>
      </c>
      <c r="DA185">
        <f t="shared" si="66"/>
        <v>1</v>
      </c>
      <c r="DB185">
        <f t="shared" si="60"/>
        <v>2127.35</v>
      </c>
      <c r="DC185">
        <f t="shared" si="61"/>
        <v>0</v>
      </c>
      <c r="DD185" t="s">
        <v>3</v>
      </c>
      <c r="DE185" t="s">
        <v>3</v>
      </c>
      <c r="DF185">
        <f t="shared" si="63"/>
        <v>0</v>
      </c>
      <c r="DG185">
        <f t="shared" si="62"/>
        <v>0</v>
      </c>
      <c r="DH185">
        <f t="shared" si="51"/>
        <v>0</v>
      </c>
      <c r="DI185">
        <f t="shared" si="52"/>
        <v>12764.12</v>
      </c>
      <c r="DJ185">
        <f t="shared" si="67"/>
        <v>12764.12</v>
      </c>
      <c r="DK185">
        <v>1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ROW(Source!A271)</f>
        <v>271</v>
      </c>
      <c r="B186">
        <v>65175792</v>
      </c>
      <c r="C186">
        <v>65176622</v>
      </c>
      <c r="D186">
        <v>56217448</v>
      </c>
      <c r="E186">
        <v>108</v>
      </c>
      <c r="F186">
        <v>1</v>
      </c>
      <c r="G186">
        <v>1</v>
      </c>
      <c r="H186">
        <v>1</v>
      </c>
      <c r="I186" t="s">
        <v>489</v>
      </c>
      <c r="J186" t="s">
        <v>3</v>
      </c>
      <c r="K186" t="s">
        <v>490</v>
      </c>
      <c r="L186">
        <v>1369</v>
      </c>
      <c r="N186">
        <v>1013</v>
      </c>
      <c r="O186" t="s">
        <v>480</v>
      </c>
      <c r="P186" t="s">
        <v>480</v>
      </c>
      <c r="Q186">
        <v>1</v>
      </c>
      <c r="W186">
        <v>0</v>
      </c>
      <c r="X186">
        <v>-2140504649</v>
      </c>
      <c r="Y186">
        <f t="shared" si="59"/>
        <v>10.58</v>
      </c>
      <c r="AA186">
        <v>0</v>
      </c>
      <c r="AB186">
        <v>0</v>
      </c>
      <c r="AC186">
        <v>0</v>
      </c>
      <c r="AD186">
        <v>717.52</v>
      </c>
      <c r="AE186">
        <v>0</v>
      </c>
      <c r="AF186">
        <v>0</v>
      </c>
      <c r="AG186">
        <v>0</v>
      </c>
      <c r="AH186">
        <v>717.52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0</v>
      </c>
      <c r="AP186">
        <v>0</v>
      </c>
      <c r="AQ186">
        <v>1</v>
      </c>
      <c r="AR186">
        <v>0</v>
      </c>
      <c r="AS186" t="s">
        <v>3</v>
      </c>
      <c r="AT186">
        <v>10.58</v>
      </c>
      <c r="AU186" t="s">
        <v>3</v>
      </c>
      <c r="AV186">
        <v>1</v>
      </c>
      <c r="AW186">
        <v>2</v>
      </c>
      <c r="AX186">
        <v>65176626</v>
      </c>
      <c r="AY186">
        <v>1</v>
      </c>
      <c r="AZ186">
        <v>0</v>
      </c>
      <c r="BA186">
        <v>189</v>
      </c>
      <c r="BB186">
        <v>1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7591.3616000000002</v>
      </c>
      <c r="BN186">
        <v>10.58</v>
      </c>
      <c r="BO186">
        <v>0</v>
      </c>
      <c r="BP186">
        <v>1</v>
      </c>
      <c r="BQ186">
        <v>0</v>
      </c>
      <c r="BR186">
        <v>0</v>
      </c>
      <c r="BS186">
        <v>0</v>
      </c>
      <c r="BT186">
        <v>7591.3616000000002</v>
      </c>
      <c r="BU186">
        <v>10.58</v>
      </c>
      <c r="BV186">
        <v>0</v>
      </c>
      <c r="BW186">
        <v>1</v>
      </c>
      <c r="CU186">
        <f>ROUND(AT186*Source!I271*AH186*AL186,2)</f>
        <v>45548.17</v>
      </c>
      <c r="CV186">
        <f>ROUND(Y186*Source!I271,7)</f>
        <v>63.48</v>
      </c>
      <c r="CW186">
        <v>0</v>
      </c>
      <c r="CX186">
        <f>ROUND(Y186*Source!I271,7)</f>
        <v>63.48</v>
      </c>
      <c r="CY186">
        <f t="shared" si="64"/>
        <v>717.52</v>
      </c>
      <c r="CZ186">
        <f t="shared" si="65"/>
        <v>717.52</v>
      </c>
      <c r="DA186">
        <f t="shared" si="66"/>
        <v>1</v>
      </c>
      <c r="DB186">
        <f t="shared" si="60"/>
        <v>7591.36</v>
      </c>
      <c r="DC186">
        <f t="shared" si="61"/>
        <v>0</v>
      </c>
      <c r="DD186" t="s">
        <v>3</v>
      </c>
      <c r="DE186" t="s">
        <v>3</v>
      </c>
      <c r="DF186">
        <f t="shared" si="63"/>
        <v>0</v>
      </c>
      <c r="DG186">
        <f t="shared" si="62"/>
        <v>0</v>
      </c>
      <c r="DH186">
        <f t="shared" si="51"/>
        <v>0</v>
      </c>
      <c r="DI186">
        <f t="shared" si="52"/>
        <v>45548.17</v>
      </c>
      <c r="DJ186">
        <f t="shared" si="67"/>
        <v>45548.17</v>
      </c>
      <c r="DK186">
        <v>1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ROW(Source!A272)</f>
        <v>272</v>
      </c>
      <c r="B187">
        <v>65175792</v>
      </c>
      <c r="C187">
        <v>65176627</v>
      </c>
      <c r="D187">
        <v>56217437</v>
      </c>
      <c r="E187">
        <v>108</v>
      </c>
      <c r="F187">
        <v>1</v>
      </c>
      <c r="G187">
        <v>1</v>
      </c>
      <c r="H187">
        <v>1</v>
      </c>
      <c r="I187" t="s">
        <v>483</v>
      </c>
      <c r="J187" t="s">
        <v>3</v>
      </c>
      <c r="K187" t="s">
        <v>484</v>
      </c>
      <c r="L187">
        <v>1369</v>
      </c>
      <c r="N187">
        <v>1013</v>
      </c>
      <c r="O187" t="s">
        <v>480</v>
      </c>
      <c r="P187" t="s">
        <v>480</v>
      </c>
      <c r="Q187">
        <v>1</v>
      </c>
      <c r="W187">
        <v>0</v>
      </c>
      <c r="X187">
        <v>-1275334932</v>
      </c>
      <c r="Y187">
        <f t="shared" si="59"/>
        <v>6.26</v>
      </c>
      <c r="AA187">
        <v>0</v>
      </c>
      <c r="AB187">
        <v>0</v>
      </c>
      <c r="AC187">
        <v>0</v>
      </c>
      <c r="AD187">
        <v>468.58</v>
      </c>
      <c r="AE187">
        <v>0</v>
      </c>
      <c r="AF187">
        <v>0</v>
      </c>
      <c r="AG187">
        <v>0</v>
      </c>
      <c r="AH187">
        <v>468.58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0</v>
      </c>
      <c r="AP187">
        <v>0</v>
      </c>
      <c r="AQ187">
        <v>1</v>
      </c>
      <c r="AR187">
        <v>0</v>
      </c>
      <c r="AS187" t="s">
        <v>3</v>
      </c>
      <c r="AT187">
        <v>6.26</v>
      </c>
      <c r="AU187" t="s">
        <v>3</v>
      </c>
      <c r="AV187">
        <v>1</v>
      </c>
      <c r="AW187">
        <v>2</v>
      </c>
      <c r="AX187">
        <v>65176630</v>
      </c>
      <c r="AY187">
        <v>1</v>
      </c>
      <c r="AZ187">
        <v>0</v>
      </c>
      <c r="BA187">
        <v>190</v>
      </c>
      <c r="BB187">
        <v>1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2933.3107999999997</v>
      </c>
      <c r="BN187">
        <v>6.26</v>
      </c>
      <c r="BO187">
        <v>0</v>
      </c>
      <c r="BP187">
        <v>1</v>
      </c>
      <c r="BQ187">
        <v>0</v>
      </c>
      <c r="BR187">
        <v>0</v>
      </c>
      <c r="BS187">
        <v>0</v>
      </c>
      <c r="BT187">
        <v>2933.3107999999997</v>
      </c>
      <c r="BU187">
        <v>6.26</v>
      </c>
      <c r="BV187">
        <v>0</v>
      </c>
      <c r="BW187">
        <v>1</v>
      </c>
      <c r="CU187">
        <f>ROUND(AT187*Source!I272*AH187*AL187,2)</f>
        <v>17599.86</v>
      </c>
      <c r="CV187">
        <f>ROUND(Y187*Source!I272,7)</f>
        <v>37.56</v>
      </c>
      <c r="CW187">
        <v>0</v>
      </c>
      <c r="CX187">
        <f>ROUND(Y187*Source!I272,7)</f>
        <v>37.56</v>
      </c>
      <c r="CY187">
        <f t="shared" si="64"/>
        <v>468.58</v>
      </c>
      <c r="CZ187">
        <f t="shared" si="65"/>
        <v>468.58</v>
      </c>
      <c r="DA187">
        <f t="shared" si="66"/>
        <v>1</v>
      </c>
      <c r="DB187">
        <f t="shared" si="60"/>
        <v>2933.31</v>
      </c>
      <c r="DC187">
        <f t="shared" si="61"/>
        <v>0</v>
      </c>
      <c r="DD187" t="s">
        <v>3</v>
      </c>
      <c r="DE187" t="s">
        <v>3</v>
      </c>
      <c r="DF187">
        <f t="shared" si="63"/>
        <v>0</v>
      </c>
      <c r="DG187">
        <f t="shared" si="62"/>
        <v>0</v>
      </c>
      <c r="DH187">
        <f t="shared" si="51"/>
        <v>0</v>
      </c>
      <c r="DI187">
        <f t="shared" si="52"/>
        <v>17599.86</v>
      </c>
      <c r="DJ187">
        <f t="shared" si="67"/>
        <v>17599.86</v>
      </c>
      <c r="DK187">
        <v>1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ROW(Source!A272)</f>
        <v>272</v>
      </c>
      <c r="B188">
        <v>65175792</v>
      </c>
      <c r="C188">
        <v>65176627</v>
      </c>
      <c r="D188">
        <v>56217448</v>
      </c>
      <c r="E188">
        <v>108</v>
      </c>
      <c r="F188">
        <v>1</v>
      </c>
      <c r="G188">
        <v>1</v>
      </c>
      <c r="H188">
        <v>1</v>
      </c>
      <c r="I188" t="s">
        <v>489</v>
      </c>
      <c r="J188" t="s">
        <v>3</v>
      </c>
      <c r="K188" t="s">
        <v>490</v>
      </c>
      <c r="L188">
        <v>1369</v>
      </c>
      <c r="N188">
        <v>1013</v>
      </c>
      <c r="O188" t="s">
        <v>480</v>
      </c>
      <c r="P188" t="s">
        <v>480</v>
      </c>
      <c r="Q188">
        <v>1</v>
      </c>
      <c r="W188">
        <v>0</v>
      </c>
      <c r="X188">
        <v>-2140504649</v>
      </c>
      <c r="Y188">
        <f t="shared" si="59"/>
        <v>14.62</v>
      </c>
      <c r="AA188">
        <v>0</v>
      </c>
      <c r="AB188">
        <v>0</v>
      </c>
      <c r="AC188">
        <v>0</v>
      </c>
      <c r="AD188">
        <v>717.52</v>
      </c>
      <c r="AE188">
        <v>0</v>
      </c>
      <c r="AF188">
        <v>0</v>
      </c>
      <c r="AG188">
        <v>0</v>
      </c>
      <c r="AH188">
        <v>717.52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0</v>
      </c>
      <c r="AP188">
        <v>0</v>
      </c>
      <c r="AQ188">
        <v>1</v>
      </c>
      <c r="AR188">
        <v>0</v>
      </c>
      <c r="AS188" t="s">
        <v>3</v>
      </c>
      <c r="AT188">
        <v>14.62</v>
      </c>
      <c r="AU188" t="s">
        <v>3</v>
      </c>
      <c r="AV188">
        <v>1</v>
      </c>
      <c r="AW188">
        <v>2</v>
      </c>
      <c r="AX188">
        <v>65176631</v>
      </c>
      <c r="AY188">
        <v>1</v>
      </c>
      <c r="AZ188">
        <v>0</v>
      </c>
      <c r="BA188">
        <v>191</v>
      </c>
      <c r="BB188">
        <v>1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10490.142399999999</v>
      </c>
      <c r="BN188">
        <v>14.62</v>
      </c>
      <c r="BO188">
        <v>0</v>
      </c>
      <c r="BP188">
        <v>1</v>
      </c>
      <c r="BQ188">
        <v>0</v>
      </c>
      <c r="BR188">
        <v>0</v>
      </c>
      <c r="BS188">
        <v>0</v>
      </c>
      <c r="BT188">
        <v>10490.142399999999</v>
      </c>
      <c r="BU188">
        <v>14.62</v>
      </c>
      <c r="BV188">
        <v>0</v>
      </c>
      <c r="BW188">
        <v>1</v>
      </c>
      <c r="CU188">
        <f>ROUND(AT188*Source!I272*AH188*AL188,2)</f>
        <v>62940.85</v>
      </c>
      <c r="CV188">
        <f>ROUND(Y188*Source!I272,7)</f>
        <v>87.72</v>
      </c>
      <c r="CW188">
        <v>0</v>
      </c>
      <c r="CX188">
        <f>ROUND(Y188*Source!I272,7)</f>
        <v>87.72</v>
      </c>
      <c r="CY188">
        <f t="shared" si="64"/>
        <v>717.52</v>
      </c>
      <c r="CZ188">
        <f t="shared" si="65"/>
        <v>717.52</v>
      </c>
      <c r="DA188">
        <f t="shared" si="66"/>
        <v>1</v>
      </c>
      <c r="DB188">
        <f t="shared" si="60"/>
        <v>10490.14</v>
      </c>
      <c r="DC188">
        <f t="shared" si="61"/>
        <v>0</v>
      </c>
      <c r="DD188" t="s">
        <v>3</v>
      </c>
      <c r="DE188" t="s">
        <v>3</v>
      </c>
      <c r="DF188">
        <f t="shared" si="63"/>
        <v>0</v>
      </c>
      <c r="DG188">
        <f t="shared" si="62"/>
        <v>0</v>
      </c>
      <c r="DH188">
        <f t="shared" si="51"/>
        <v>0</v>
      </c>
      <c r="DI188">
        <f t="shared" si="52"/>
        <v>62940.85</v>
      </c>
      <c r="DJ188">
        <f t="shared" si="67"/>
        <v>62940.85</v>
      </c>
      <c r="DK188">
        <v>1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ROW(Source!A273)</f>
        <v>273</v>
      </c>
      <c r="B189">
        <v>65175792</v>
      </c>
      <c r="C189">
        <v>65176632</v>
      </c>
      <c r="D189">
        <v>56217437</v>
      </c>
      <c r="E189">
        <v>108</v>
      </c>
      <c r="F189">
        <v>1</v>
      </c>
      <c r="G189">
        <v>1</v>
      </c>
      <c r="H189">
        <v>1</v>
      </c>
      <c r="I189" t="s">
        <v>483</v>
      </c>
      <c r="J189" t="s">
        <v>3</v>
      </c>
      <c r="K189" t="s">
        <v>484</v>
      </c>
      <c r="L189">
        <v>1369</v>
      </c>
      <c r="N189">
        <v>1013</v>
      </c>
      <c r="O189" t="s">
        <v>480</v>
      </c>
      <c r="P189" t="s">
        <v>480</v>
      </c>
      <c r="Q189">
        <v>1</v>
      </c>
      <c r="W189">
        <v>0</v>
      </c>
      <c r="X189">
        <v>-1275334932</v>
      </c>
      <c r="Y189">
        <f t="shared" si="59"/>
        <v>3.46</v>
      </c>
      <c r="AA189">
        <v>0</v>
      </c>
      <c r="AB189">
        <v>0</v>
      </c>
      <c r="AC189">
        <v>0</v>
      </c>
      <c r="AD189">
        <v>468.58</v>
      </c>
      <c r="AE189">
        <v>0</v>
      </c>
      <c r="AF189">
        <v>0</v>
      </c>
      <c r="AG189">
        <v>0</v>
      </c>
      <c r="AH189">
        <v>468.58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0</v>
      </c>
      <c r="AP189">
        <v>0</v>
      </c>
      <c r="AQ189">
        <v>1</v>
      </c>
      <c r="AR189">
        <v>0</v>
      </c>
      <c r="AS189" t="s">
        <v>3</v>
      </c>
      <c r="AT189">
        <v>3.46</v>
      </c>
      <c r="AU189" t="s">
        <v>3</v>
      </c>
      <c r="AV189">
        <v>1</v>
      </c>
      <c r="AW189">
        <v>2</v>
      </c>
      <c r="AX189">
        <v>65176635</v>
      </c>
      <c r="AY189">
        <v>1</v>
      </c>
      <c r="AZ189">
        <v>0</v>
      </c>
      <c r="BA189">
        <v>192</v>
      </c>
      <c r="BB189">
        <v>1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1621.2867999999999</v>
      </c>
      <c r="BN189">
        <v>3.46</v>
      </c>
      <c r="BO189">
        <v>0</v>
      </c>
      <c r="BP189">
        <v>1</v>
      </c>
      <c r="BQ189">
        <v>0</v>
      </c>
      <c r="BR189">
        <v>0</v>
      </c>
      <c r="BS189">
        <v>0</v>
      </c>
      <c r="BT189">
        <v>1621.2867999999999</v>
      </c>
      <c r="BU189">
        <v>3.46</v>
      </c>
      <c r="BV189">
        <v>0</v>
      </c>
      <c r="BW189">
        <v>1</v>
      </c>
      <c r="CU189">
        <f>ROUND(AT189*Source!I273*AH189*AL189,2)</f>
        <v>9727.7199999999993</v>
      </c>
      <c r="CV189">
        <f>ROUND(Y189*Source!I273,7)</f>
        <v>20.76</v>
      </c>
      <c r="CW189">
        <v>0</v>
      </c>
      <c r="CX189">
        <f>ROUND(Y189*Source!I273,7)</f>
        <v>20.76</v>
      </c>
      <c r="CY189">
        <f t="shared" si="64"/>
        <v>468.58</v>
      </c>
      <c r="CZ189">
        <f t="shared" si="65"/>
        <v>468.58</v>
      </c>
      <c r="DA189">
        <f t="shared" si="66"/>
        <v>1</v>
      </c>
      <c r="DB189">
        <f t="shared" si="60"/>
        <v>1621.29</v>
      </c>
      <c r="DC189">
        <f t="shared" si="61"/>
        <v>0</v>
      </c>
      <c r="DD189" t="s">
        <v>3</v>
      </c>
      <c r="DE189" t="s">
        <v>3</v>
      </c>
      <c r="DF189">
        <f t="shared" si="63"/>
        <v>0</v>
      </c>
      <c r="DG189">
        <f t="shared" si="62"/>
        <v>0</v>
      </c>
      <c r="DH189">
        <f t="shared" si="51"/>
        <v>0</v>
      </c>
      <c r="DI189">
        <f t="shared" si="52"/>
        <v>9727.7199999999993</v>
      </c>
      <c r="DJ189">
        <f t="shared" si="67"/>
        <v>9727.7199999999993</v>
      </c>
      <c r="DK189">
        <v>1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ROW(Source!A273)</f>
        <v>273</v>
      </c>
      <c r="B190">
        <v>65175792</v>
      </c>
      <c r="C190">
        <v>65176632</v>
      </c>
      <c r="D190">
        <v>56217448</v>
      </c>
      <c r="E190">
        <v>108</v>
      </c>
      <c r="F190">
        <v>1</v>
      </c>
      <c r="G190">
        <v>1</v>
      </c>
      <c r="H190">
        <v>1</v>
      </c>
      <c r="I190" t="s">
        <v>489</v>
      </c>
      <c r="J190" t="s">
        <v>3</v>
      </c>
      <c r="K190" t="s">
        <v>490</v>
      </c>
      <c r="L190">
        <v>1369</v>
      </c>
      <c r="N190">
        <v>1013</v>
      </c>
      <c r="O190" t="s">
        <v>480</v>
      </c>
      <c r="P190" t="s">
        <v>480</v>
      </c>
      <c r="Q190">
        <v>1</v>
      </c>
      <c r="W190">
        <v>0</v>
      </c>
      <c r="X190">
        <v>-2140504649</v>
      </c>
      <c r="Y190">
        <f t="shared" si="59"/>
        <v>8.06</v>
      </c>
      <c r="AA190">
        <v>0</v>
      </c>
      <c r="AB190">
        <v>0</v>
      </c>
      <c r="AC190">
        <v>0</v>
      </c>
      <c r="AD190">
        <v>717.52</v>
      </c>
      <c r="AE190">
        <v>0</v>
      </c>
      <c r="AF190">
        <v>0</v>
      </c>
      <c r="AG190">
        <v>0</v>
      </c>
      <c r="AH190">
        <v>717.52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0</v>
      </c>
      <c r="AP190">
        <v>0</v>
      </c>
      <c r="AQ190">
        <v>1</v>
      </c>
      <c r="AR190">
        <v>0</v>
      </c>
      <c r="AS190" t="s">
        <v>3</v>
      </c>
      <c r="AT190">
        <v>8.06</v>
      </c>
      <c r="AU190" t="s">
        <v>3</v>
      </c>
      <c r="AV190">
        <v>1</v>
      </c>
      <c r="AW190">
        <v>2</v>
      </c>
      <c r="AX190">
        <v>65176636</v>
      </c>
      <c r="AY190">
        <v>1</v>
      </c>
      <c r="AZ190">
        <v>0</v>
      </c>
      <c r="BA190">
        <v>193</v>
      </c>
      <c r="BB190">
        <v>1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5783.2112000000006</v>
      </c>
      <c r="BN190">
        <v>8.06</v>
      </c>
      <c r="BO190">
        <v>0</v>
      </c>
      <c r="BP190">
        <v>1</v>
      </c>
      <c r="BQ190">
        <v>0</v>
      </c>
      <c r="BR190">
        <v>0</v>
      </c>
      <c r="BS190">
        <v>0</v>
      </c>
      <c r="BT190">
        <v>5783.2112000000006</v>
      </c>
      <c r="BU190">
        <v>8.06</v>
      </c>
      <c r="BV190">
        <v>0</v>
      </c>
      <c r="BW190">
        <v>1</v>
      </c>
      <c r="CU190">
        <f>ROUND(AT190*Source!I273*AH190*AL190,2)</f>
        <v>34699.269999999997</v>
      </c>
      <c r="CV190">
        <f>ROUND(Y190*Source!I273,7)</f>
        <v>48.36</v>
      </c>
      <c r="CW190">
        <v>0</v>
      </c>
      <c r="CX190">
        <f>ROUND(Y190*Source!I273,7)</f>
        <v>48.36</v>
      </c>
      <c r="CY190">
        <f t="shared" si="64"/>
        <v>717.52</v>
      </c>
      <c r="CZ190">
        <f t="shared" si="65"/>
        <v>717.52</v>
      </c>
      <c r="DA190">
        <f t="shared" si="66"/>
        <v>1</v>
      </c>
      <c r="DB190">
        <f t="shared" si="60"/>
        <v>5783.21</v>
      </c>
      <c r="DC190">
        <f t="shared" si="61"/>
        <v>0</v>
      </c>
      <c r="DD190" t="s">
        <v>3</v>
      </c>
      <c r="DE190" t="s">
        <v>3</v>
      </c>
      <c r="DF190">
        <f t="shared" si="63"/>
        <v>0</v>
      </c>
      <c r="DG190">
        <f t="shared" si="62"/>
        <v>0</v>
      </c>
      <c r="DH190">
        <f t="shared" si="51"/>
        <v>0</v>
      </c>
      <c r="DI190">
        <f t="shared" si="52"/>
        <v>34699.269999999997</v>
      </c>
      <c r="DJ190">
        <f t="shared" si="67"/>
        <v>34699.269999999997</v>
      </c>
      <c r="DK190">
        <v>1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ROW(Source!A274)</f>
        <v>274</v>
      </c>
      <c r="B191">
        <v>65175792</v>
      </c>
      <c r="C191">
        <v>65176637</v>
      </c>
      <c r="D191">
        <v>56217437</v>
      </c>
      <c r="E191">
        <v>108</v>
      </c>
      <c r="F191">
        <v>1</v>
      </c>
      <c r="G191">
        <v>1</v>
      </c>
      <c r="H191">
        <v>1</v>
      </c>
      <c r="I191" t="s">
        <v>483</v>
      </c>
      <c r="J191" t="s">
        <v>3</v>
      </c>
      <c r="K191" t="s">
        <v>484</v>
      </c>
      <c r="L191">
        <v>1369</v>
      </c>
      <c r="N191">
        <v>1013</v>
      </c>
      <c r="O191" t="s">
        <v>480</v>
      </c>
      <c r="P191" t="s">
        <v>480</v>
      </c>
      <c r="Q191">
        <v>1</v>
      </c>
      <c r="W191">
        <v>0</v>
      </c>
      <c r="X191">
        <v>-1275334932</v>
      </c>
      <c r="Y191">
        <f t="shared" si="59"/>
        <v>4.32</v>
      </c>
      <c r="AA191">
        <v>0</v>
      </c>
      <c r="AB191">
        <v>0</v>
      </c>
      <c r="AC191">
        <v>0</v>
      </c>
      <c r="AD191">
        <v>468.58</v>
      </c>
      <c r="AE191">
        <v>0</v>
      </c>
      <c r="AF191">
        <v>0</v>
      </c>
      <c r="AG191">
        <v>0</v>
      </c>
      <c r="AH191">
        <v>468.58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0</v>
      </c>
      <c r="AP191">
        <v>0</v>
      </c>
      <c r="AQ191">
        <v>1</v>
      </c>
      <c r="AR191">
        <v>0</v>
      </c>
      <c r="AS191" t="s">
        <v>3</v>
      </c>
      <c r="AT191">
        <v>4.32</v>
      </c>
      <c r="AU191" t="s">
        <v>3</v>
      </c>
      <c r="AV191">
        <v>1</v>
      </c>
      <c r="AW191">
        <v>2</v>
      </c>
      <c r="AX191">
        <v>65176640</v>
      </c>
      <c r="AY191">
        <v>1</v>
      </c>
      <c r="AZ191">
        <v>0</v>
      </c>
      <c r="BA191">
        <v>194</v>
      </c>
      <c r="BB191">
        <v>1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2024.2656000000002</v>
      </c>
      <c r="BN191">
        <v>4.32</v>
      </c>
      <c r="BO191">
        <v>0</v>
      </c>
      <c r="BP191">
        <v>1</v>
      </c>
      <c r="BQ191">
        <v>0</v>
      </c>
      <c r="BR191">
        <v>0</v>
      </c>
      <c r="BS191">
        <v>0</v>
      </c>
      <c r="BT191">
        <v>2024.2656000000002</v>
      </c>
      <c r="BU191">
        <v>4.32</v>
      </c>
      <c r="BV191">
        <v>0</v>
      </c>
      <c r="BW191">
        <v>1</v>
      </c>
      <c r="CU191">
        <f>ROUND(AT191*Source!I274*AH191*AL191,2)</f>
        <v>12145.59</v>
      </c>
      <c r="CV191">
        <f>ROUND(Y191*Source!I274,7)</f>
        <v>25.92</v>
      </c>
      <c r="CW191">
        <v>0</v>
      </c>
      <c r="CX191">
        <f>ROUND(Y191*Source!I274,7)</f>
        <v>25.92</v>
      </c>
      <c r="CY191">
        <f t="shared" si="64"/>
        <v>468.58</v>
      </c>
      <c r="CZ191">
        <f t="shared" si="65"/>
        <v>468.58</v>
      </c>
      <c r="DA191">
        <f t="shared" si="66"/>
        <v>1</v>
      </c>
      <c r="DB191">
        <f t="shared" si="60"/>
        <v>2024.27</v>
      </c>
      <c r="DC191">
        <f t="shared" si="61"/>
        <v>0</v>
      </c>
      <c r="DD191" t="s">
        <v>3</v>
      </c>
      <c r="DE191" t="s">
        <v>3</v>
      </c>
      <c r="DF191">
        <f t="shared" si="63"/>
        <v>0</v>
      </c>
      <c r="DG191">
        <f t="shared" si="62"/>
        <v>0</v>
      </c>
      <c r="DH191">
        <f t="shared" si="51"/>
        <v>0</v>
      </c>
      <c r="DI191">
        <f t="shared" si="52"/>
        <v>12145.59</v>
      </c>
      <c r="DJ191">
        <f t="shared" si="67"/>
        <v>12145.59</v>
      </c>
      <c r="DK191">
        <v>1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ROW(Source!A274)</f>
        <v>274</v>
      </c>
      <c r="B192">
        <v>65175792</v>
      </c>
      <c r="C192">
        <v>65176637</v>
      </c>
      <c r="D192">
        <v>56217448</v>
      </c>
      <c r="E192">
        <v>108</v>
      </c>
      <c r="F192">
        <v>1</v>
      </c>
      <c r="G192">
        <v>1</v>
      </c>
      <c r="H192">
        <v>1</v>
      </c>
      <c r="I192" t="s">
        <v>489</v>
      </c>
      <c r="J192" t="s">
        <v>3</v>
      </c>
      <c r="K192" t="s">
        <v>490</v>
      </c>
      <c r="L192">
        <v>1369</v>
      </c>
      <c r="N192">
        <v>1013</v>
      </c>
      <c r="O192" t="s">
        <v>480</v>
      </c>
      <c r="P192" t="s">
        <v>480</v>
      </c>
      <c r="Q192">
        <v>1</v>
      </c>
      <c r="W192">
        <v>0</v>
      </c>
      <c r="X192">
        <v>-2140504649</v>
      </c>
      <c r="Y192">
        <f t="shared" si="59"/>
        <v>10.08</v>
      </c>
      <c r="AA192">
        <v>0</v>
      </c>
      <c r="AB192">
        <v>0</v>
      </c>
      <c r="AC192">
        <v>0</v>
      </c>
      <c r="AD192">
        <v>717.52</v>
      </c>
      <c r="AE192">
        <v>0</v>
      </c>
      <c r="AF192">
        <v>0</v>
      </c>
      <c r="AG192">
        <v>0</v>
      </c>
      <c r="AH192">
        <v>717.52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0</v>
      </c>
      <c r="AP192">
        <v>0</v>
      </c>
      <c r="AQ192">
        <v>1</v>
      </c>
      <c r="AR192">
        <v>0</v>
      </c>
      <c r="AS192" t="s">
        <v>3</v>
      </c>
      <c r="AT192">
        <v>10.08</v>
      </c>
      <c r="AU192" t="s">
        <v>3</v>
      </c>
      <c r="AV192">
        <v>1</v>
      </c>
      <c r="AW192">
        <v>2</v>
      </c>
      <c r="AX192">
        <v>65176641</v>
      </c>
      <c r="AY192">
        <v>1</v>
      </c>
      <c r="AZ192">
        <v>0</v>
      </c>
      <c r="BA192">
        <v>195</v>
      </c>
      <c r="BB192">
        <v>1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7232.6016</v>
      </c>
      <c r="BN192">
        <v>10.08</v>
      </c>
      <c r="BO192">
        <v>0</v>
      </c>
      <c r="BP192">
        <v>1</v>
      </c>
      <c r="BQ192">
        <v>0</v>
      </c>
      <c r="BR192">
        <v>0</v>
      </c>
      <c r="BS192">
        <v>0</v>
      </c>
      <c r="BT192">
        <v>7232.6016</v>
      </c>
      <c r="BU192">
        <v>10.08</v>
      </c>
      <c r="BV192">
        <v>0</v>
      </c>
      <c r="BW192">
        <v>1</v>
      </c>
      <c r="CU192">
        <f>ROUND(AT192*Source!I274*AH192*AL192,2)</f>
        <v>43395.61</v>
      </c>
      <c r="CV192">
        <f>ROUND(Y192*Source!I274,7)</f>
        <v>60.48</v>
      </c>
      <c r="CW192">
        <v>0</v>
      </c>
      <c r="CX192">
        <f>ROUND(Y192*Source!I274,7)</f>
        <v>60.48</v>
      </c>
      <c r="CY192">
        <f t="shared" si="64"/>
        <v>717.52</v>
      </c>
      <c r="CZ192">
        <f t="shared" si="65"/>
        <v>717.52</v>
      </c>
      <c r="DA192">
        <f t="shared" si="66"/>
        <v>1</v>
      </c>
      <c r="DB192">
        <f t="shared" si="60"/>
        <v>7232.6</v>
      </c>
      <c r="DC192">
        <f t="shared" si="61"/>
        <v>0</v>
      </c>
      <c r="DD192" t="s">
        <v>3</v>
      </c>
      <c r="DE192" t="s">
        <v>3</v>
      </c>
      <c r="DF192">
        <f t="shared" si="63"/>
        <v>0</v>
      </c>
      <c r="DG192">
        <f t="shared" si="62"/>
        <v>0</v>
      </c>
      <c r="DH192">
        <f t="shared" si="51"/>
        <v>0</v>
      </c>
      <c r="DI192">
        <f t="shared" si="52"/>
        <v>43395.61</v>
      </c>
      <c r="DJ192">
        <f t="shared" si="67"/>
        <v>43395.61</v>
      </c>
      <c r="DK192">
        <v>1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ROW(Source!A275)</f>
        <v>275</v>
      </c>
      <c r="B193">
        <v>65175792</v>
      </c>
      <c r="C193">
        <v>65176642</v>
      </c>
      <c r="D193">
        <v>56217452</v>
      </c>
      <c r="E193">
        <v>108</v>
      </c>
      <c r="F193">
        <v>1</v>
      </c>
      <c r="G193">
        <v>1</v>
      </c>
      <c r="H193">
        <v>1</v>
      </c>
      <c r="I193" t="s">
        <v>481</v>
      </c>
      <c r="J193" t="s">
        <v>3</v>
      </c>
      <c r="K193" t="s">
        <v>482</v>
      </c>
      <c r="L193">
        <v>1369</v>
      </c>
      <c r="N193">
        <v>1013</v>
      </c>
      <c r="O193" t="s">
        <v>480</v>
      </c>
      <c r="P193" t="s">
        <v>480</v>
      </c>
      <c r="Q193">
        <v>1</v>
      </c>
      <c r="W193">
        <v>0</v>
      </c>
      <c r="X193">
        <v>126826561</v>
      </c>
      <c r="Y193">
        <f t="shared" ref="Y193:Y208" si="68">AT193</f>
        <v>12.24</v>
      </c>
      <c r="AA193">
        <v>0</v>
      </c>
      <c r="AB193">
        <v>0</v>
      </c>
      <c r="AC193">
        <v>0</v>
      </c>
      <c r="AD193">
        <v>644.29999999999995</v>
      </c>
      <c r="AE193">
        <v>0</v>
      </c>
      <c r="AF193">
        <v>0</v>
      </c>
      <c r="AG193">
        <v>0</v>
      </c>
      <c r="AH193">
        <v>644.29999999999995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0</v>
      </c>
      <c r="AP193">
        <v>0</v>
      </c>
      <c r="AQ193">
        <v>1</v>
      </c>
      <c r="AR193">
        <v>0</v>
      </c>
      <c r="AS193" t="s">
        <v>3</v>
      </c>
      <c r="AT193">
        <v>12.24</v>
      </c>
      <c r="AU193" t="s">
        <v>3</v>
      </c>
      <c r="AV193">
        <v>1</v>
      </c>
      <c r="AW193">
        <v>2</v>
      </c>
      <c r="AX193">
        <v>65176644</v>
      </c>
      <c r="AY193">
        <v>1</v>
      </c>
      <c r="AZ193">
        <v>0</v>
      </c>
      <c r="BA193">
        <v>196</v>
      </c>
      <c r="BB193">
        <v>1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7886.232</v>
      </c>
      <c r="BN193">
        <v>12.24</v>
      </c>
      <c r="BO193">
        <v>0</v>
      </c>
      <c r="BP193">
        <v>1</v>
      </c>
      <c r="BQ193">
        <v>0</v>
      </c>
      <c r="BR193">
        <v>0</v>
      </c>
      <c r="BS193">
        <v>0</v>
      </c>
      <c r="BT193">
        <v>7886.232</v>
      </c>
      <c r="BU193">
        <v>12.24</v>
      </c>
      <c r="BV193">
        <v>0</v>
      </c>
      <c r="BW193">
        <v>1</v>
      </c>
      <c r="CU193">
        <f>ROUND(AT193*Source!I275*AH193*AL193,2)</f>
        <v>47317.39</v>
      </c>
      <c r="CV193">
        <f>ROUND(Y193*Source!I275,7)</f>
        <v>73.44</v>
      </c>
      <c r="CW193">
        <v>0</v>
      </c>
      <c r="CX193">
        <f>ROUND(Y193*Source!I275,7)</f>
        <v>73.44</v>
      </c>
      <c r="CY193">
        <f t="shared" si="64"/>
        <v>644.29999999999995</v>
      </c>
      <c r="CZ193">
        <f t="shared" si="65"/>
        <v>644.29999999999995</v>
      </c>
      <c r="DA193">
        <f t="shared" si="66"/>
        <v>1</v>
      </c>
      <c r="DB193">
        <f t="shared" ref="DB193:DB208" si="69">ROUND(ROUND(AT193*CZ193,2),6)</f>
        <v>7886.23</v>
      </c>
      <c r="DC193">
        <f t="shared" ref="DC193:DC208" si="70">ROUND(ROUND(AT193*AG193,2),6)</f>
        <v>0</v>
      </c>
      <c r="DD193" t="s">
        <v>3</v>
      </c>
      <c r="DE193" t="s">
        <v>3</v>
      </c>
      <c r="DF193">
        <f t="shared" si="63"/>
        <v>0</v>
      </c>
      <c r="DG193">
        <f t="shared" si="62"/>
        <v>0</v>
      </c>
      <c r="DH193">
        <f t="shared" ref="DH193:DH208" si="71">ROUND(ROUND(AG193,2)*CX193,2)</f>
        <v>0</v>
      </c>
      <c r="DI193">
        <f t="shared" ref="DI193:DI208" si="72">ROUND(ROUND(AH193,2)*CX193,2)</f>
        <v>47317.39</v>
      </c>
      <c r="DJ193">
        <f t="shared" si="67"/>
        <v>47317.39</v>
      </c>
      <c r="DK193">
        <v>1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ROW(Source!A276)</f>
        <v>276</v>
      </c>
      <c r="B194">
        <v>65175792</v>
      </c>
      <c r="C194">
        <v>65176645</v>
      </c>
      <c r="D194">
        <v>56217415</v>
      </c>
      <c r="E194">
        <v>108</v>
      </c>
      <c r="F194">
        <v>1</v>
      </c>
      <c r="G194">
        <v>1</v>
      </c>
      <c r="H194">
        <v>1</v>
      </c>
      <c r="I194" t="s">
        <v>491</v>
      </c>
      <c r="J194" t="s">
        <v>3</v>
      </c>
      <c r="K194" t="s">
        <v>492</v>
      </c>
      <c r="L194">
        <v>1369</v>
      </c>
      <c r="N194">
        <v>1013</v>
      </c>
      <c r="O194" t="s">
        <v>480</v>
      </c>
      <c r="P194" t="s">
        <v>480</v>
      </c>
      <c r="Q194">
        <v>1</v>
      </c>
      <c r="W194">
        <v>0</v>
      </c>
      <c r="X194">
        <v>-512803540</v>
      </c>
      <c r="Y194">
        <f t="shared" si="68"/>
        <v>1.08</v>
      </c>
      <c r="AA194">
        <v>0</v>
      </c>
      <c r="AB194">
        <v>0</v>
      </c>
      <c r="AC194">
        <v>0</v>
      </c>
      <c r="AD194">
        <v>490.55</v>
      </c>
      <c r="AE194">
        <v>0</v>
      </c>
      <c r="AF194">
        <v>0</v>
      </c>
      <c r="AG194">
        <v>0</v>
      </c>
      <c r="AH194">
        <v>490.55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0</v>
      </c>
      <c r="AP194">
        <v>0</v>
      </c>
      <c r="AQ194">
        <v>1</v>
      </c>
      <c r="AR194">
        <v>0</v>
      </c>
      <c r="AS194" t="s">
        <v>3</v>
      </c>
      <c r="AT194">
        <v>1.08</v>
      </c>
      <c r="AU194" t="s">
        <v>3</v>
      </c>
      <c r="AV194">
        <v>1</v>
      </c>
      <c r="AW194">
        <v>2</v>
      </c>
      <c r="AX194">
        <v>65176649</v>
      </c>
      <c r="AY194">
        <v>1</v>
      </c>
      <c r="AZ194">
        <v>0</v>
      </c>
      <c r="BA194">
        <v>197</v>
      </c>
      <c r="BB194">
        <v>1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529.7940000000001</v>
      </c>
      <c r="BN194">
        <v>1.08</v>
      </c>
      <c r="BO194">
        <v>0</v>
      </c>
      <c r="BP194">
        <v>1</v>
      </c>
      <c r="BQ194">
        <v>0</v>
      </c>
      <c r="BR194">
        <v>0</v>
      </c>
      <c r="BS194">
        <v>0</v>
      </c>
      <c r="BT194">
        <v>529.7940000000001</v>
      </c>
      <c r="BU194">
        <v>1.08</v>
      </c>
      <c r="BV194">
        <v>0</v>
      </c>
      <c r="BW194">
        <v>1</v>
      </c>
      <c r="CU194">
        <f>ROUND(AT194*Source!I276*AH194*AL194,2)</f>
        <v>3178.76</v>
      </c>
      <c r="CV194">
        <f>ROUND(Y194*Source!I276,7)</f>
        <v>6.48</v>
      </c>
      <c r="CW194">
        <v>0</v>
      </c>
      <c r="CX194">
        <f>ROUND(Y194*Source!I276,7)</f>
        <v>6.48</v>
      </c>
      <c r="CY194">
        <f t="shared" si="64"/>
        <v>490.55</v>
      </c>
      <c r="CZ194">
        <f t="shared" si="65"/>
        <v>490.55</v>
      </c>
      <c r="DA194">
        <f t="shared" si="66"/>
        <v>1</v>
      </c>
      <c r="DB194">
        <f t="shared" si="69"/>
        <v>529.79</v>
      </c>
      <c r="DC194">
        <f t="shared" si="70"/>
        <v>0</v>
      </c>
      <c r="DD194" t="s">
        <v>3</v>
      </c>
      <c r="DE194" t="s">
        <v>3</v>
      </c>
      <c r="DF194">
        <f t="shared" si="63"/>
        <v>0</v>
      </c>
      <c r="DG194">
        <f t="shared" si="62"/>
        <v>0</v>
      </c>
      <c r="DH194">
        <f t="shared" si="71"/>
        <v>0</v>
      </c>
      <c r="DI194">
        <f t="shared" si="72"/>
        <v>3178.76</v>
      </c>
      <c r="DJ194">
        <f t="shared" si="67"/>
        <v>3178.76</v>
      </c>
      <c r="DK194">
        <v>1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ROW(Source!A276)</f>
        <v>276</v>
      </c>
      <c r="B195">
        <v>65175792</v>
      </c>
      <c r="C195">
        <v>65176645</v>
      </c>
      <c r="D195">
        <v>56217437</v>
      </c>
      <c r="E195">
        <v>108</v>
      </c>
      <c r="F195">
        <v>1</v>
      </c>
      <c r="G195">
        <v>1</v>
      </c>
      <c r="H195">
        <v>1</v>
      </c>
      <c r="I195" t="s">
        <v>483</v>
      </c>
      <c r="J195" t="s">
        <v>3</v>
      </c>
      <c r="K195" t="s">
        <v>484</v>
      </c>
      <c r="L195">
        <v>1369</v>
      </c>
      <c r="N195">
        <v>1013</v>
      </c>
      <c r="O195" t="s">
        <v>480</v>
      </c>
      <c r="P195" t="s">
        <v>480</v>
      </c>
      <c r="Q195">
        <v>1</v>
      </c>
      <c r="W195">
        <v>0</v>
      </c>
      <c r="X195">
        <v>-1275334932</v>
      </c>
      <c r="Y195">
        <f t="shared" si="68"/>
        <v>1.08</v>
      </c>
      <c r="AA195">
        <v>0</v>
      </c>
      <c r="AB195">
        <v>0</v>
      </c>
      <c r="AC195">
        <v>0</v>
      </c>
      <c r="AD195">
        <v>468.58</v>
      </c>
      <c r="AE195">
        <v>0</v>
      </c>
      <c r="AF195">
        <v>0</v>
      </c>
      <c r="AG195">
        <v>0</v>
      </c>
      <c r="AH195">
        <v>468.58</v>
      </c>
      <c r="AI195">
        <v>1</v>
      </c>
      <c r="AJ195">
        <v>1</v>
      </c>
      <c r="AK195">
        <v>1</v>
      </c>
      <c r="AL195">
        <v>1</v>
      </c>
      <c r="AM195">
        <v>-2</v>
      </c>
      <c r="AN195">
        <v>0</v>
      </c>
      <c r="AO195">
        <v>0</v>
      </c>
      <c r="AP195">
        <v>0</v>
      </c>
      <c r="AQ195">
        <v>1</v>
      </c>
      <c r="AR195">
        <v>0</v>
      </c>
      <c r="AS195" t="s">
        <v>3</v>
      </c>
      <c r="AT195">
        <v>1.08</v>
      </c>
      <c r="AU195" t="s">
        <v>3</v>
      </c>
      <c r="AV195">
        <v>1</v>
      </c>
      <c r="AW195">
        <v>2</v>
      </c>
      <c r="AX195">
        <v>65176650</v>
      </c>
      <c r="AY195">
        <v>1</v>
      </c>
      <c r="AZ195">
        <v>0</v>
      </c>
      <c r="BA195">
        <v>198</v>
      </c>
      <c r="BB195">
        <v>1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506.06640000000004</v>
      </c>
      <c r="BN195">
        <v>1.08</v>
      </c>
      <c r="BO195">
        <v>0</v>
      </c>
      <c r="BP195">
        <v>1</v>
      </c>
      <c r="BQ195">
        <v>0</v>
      </c>
      <c r="BR195">
        <v>0</v>
      </c>
      <c r="BS195">
        <v>0</v>
      </c>
      <c r="BT195">
        <v>506.06640000000004</v>
      </c>
      <c r="BU195">
        <v>1.08</v>
      </c>
      <c r="BV195">
        <v>0</v>
      </c>
      <c r="BW195">
        <v>1</v>
      </c>
      <c r="CU195">
        <f>ROUND(AT195*Source!I276*AH195*AL195,2)</f>
        <v>3036.4</v>
      </c>
      <c r="CV195">
        <f>ROUND(Y195*Source!I276,7)</f>
        <v>6.48</v>
      </c>
      <c r="CW195">
        <v>0</v>
      </c>
      <c r="CX195">
        <f>ROUND(Y195*Source!I276,7)</f>
        <v>6.48</v>
      </c>
      <c r="CY195">
        <f t="shared" si="64"/>
        <v>468.58</v>
      </c>
      <c r="CZ195">
        <f t="shared" si="65"/>
        <v>468.58</v>
      </c>
      <c r="DA195">
        <f t="shared" si="66"/>
        <v>1</v>
      </c>
      <c r="DB195">
        <f t="shared" si="69"/>
        <v>506.07</v>
      </c>
      <c r="DC195">
        <f t="shared" si="70"/>
        <v>0</v>
      </c>
      <c r="DD195" t="s">
        <v>3</v>
      </c>
      <c r="DE195" t="s">
        <v>3</v>
      </c>
      <c r="DF195">
        <f t="shared" si="63"/>
        <v>0</v>
      </c>
      <c r="DG195">
        <f t="shared" si="62"/>
        <v>0</v>
      </c>
      <c r="DH195">
        <f t="shared" si="71"/>
        <v>0</v>
      </c>
      <c r="DI195">
        <f t="shared" si="72"/>
        <v>3036.4</v>
      </c>
      <c r="DJ195">
        <f t="shared" si="67"/>
        <v>3036.4</v>
      </c>
      <c r="DK195">
        <v>1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ROW(Source!A276)</f>
        <v>276</v>
      </c>
      <c r="B196">
        <v>65175792</v>
      </c>
      <c r="C196">
        <v>65176645</v>
      </c>
      <c r="D196">
        <v>56217448</v>
      </c>
      <c r="E196">
        <v>108</v>
      </c>
      <c r="F196">
        <v>1</v>
      </c>
      <c r="G196">
        <v>1</v>
      </c>
      <c r="H196">
        <v>1</v>
      </c>
      <c r="I196" t="s">
        <v>489</v>
      </c>
      <c r="J196" t="s">
        <v>3</v>
      </c>
      <c r="K196" t="s">
        <v>490</v>
      </c>
      <c r="L196">
        <v>1369</v>
      </c>
      <c r="N196">
        <v>1013</v>
      </c>
      <c r="O196" t="s">
        <v>480</v>
      </c>
      <c r="P196" t="s">
        <v>480</v>
      </c>
      <c r="Q196">
        <v>1</v>
      </c>
      <c r="W196">
        <v>0</v>
      </c>
      <c r="X196">
        <v>-2140504649</v>
      </c>
      <c r="Y196">
        <f t="shared" si="68"/>
        <v>3.24</v>
      </c>
      <c r="AA196">
        <v>0</v>
      </c>
      <c r="AB196">
        <v>0</v>
      </c>
      <c r="AC196">
        <v>0</v>
      </c>
      <c r="AD196">
        <v>717.52</v>
      </c>
      <c r="AE196">
        <v>0</v>
      </c>
      <c r="AF196">
        <v>0</v>
      </c>
      <c r="AG196">
        <v>0</v>
      </c>
      <c r="AH196">
        <v>717.52</v>
      </c>
      <c r="AI196">
        <v>1</v>
      </c>
      <c r="AJ196">
        <v>1</v>
      </c>
      <c r="AK196">
        <v>1</v>
      </c>
      <c r="AL196">
        <v>1</v>
      </c>
      <c r="AM196">
        <v>-2</v>
      </c>
      <c r="AN196">
        <v>0</v>
      </c>
      <c r="AO196">
        <v>0</v>
      </c>
      <c r="AP196">
        <v>0</v>
      </c>
      <c r="AQ196">
        <v>1</v>
      </c>
      <c r="AR196">
        <v>0</v>
      </c>
      <c r="AS196" t="s">
        <v>3</v>
      </c>
      <c r="AT196">
        <v>3.24</v>
      </c>
      <c r="AU196" t="s">
        <v>3</v>
      </c>
      <c r="AV196">
        <v>1</v>
      </c>
      <c r="AW196">
        <v>2</v>
      </c>
      <c r="AX196">
        <v>65176651</v>
      </c>
      <c r="AY196">
        <v>1</v>
      </c>
      <c r="AZ196">
        <v>0</v>
      </c>
      <c r="BA196">
        <v>199</v>
      </c>
      <c r="BB196">
        <v>1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2324.7647999999999</v>
      </c>
      <c r="BN196">
        <v>3.24</v>
      </c>
      <c r="BO196">
        <v>0</v>
      </c>
      <c r="BP196">
        <v>1</v>
      </c>
      <c r="BQ196">
        <v>0</v>
      </c>
      <c r="BR196">
        <v>0</v>
      </c>
      <c r="BS196">
        <v>0</v>
      </c>
      <c r="BT196">
        <v>2324.7647999999999</v>
      </c>
      <c r="BU196">
        <v>3.24</v>
      </c>
      <c r="BV196">
        <v>0</v>
      </c>
      <c r="BW196">
        <v>1</v>
      </c>
      <c r="CU196">
        <f>ROUND(AT196*Source!I276*AH196*AL196,2)</f>
        <v>13948.59</v>
      </c>
      <c r="CV196">
        <f>ROUND(Y196*Source!I276,7)</f>
        <v>19.440000000000001</v>
      </c>
      <c r="CW196">
        <v>0</v>
      </c>
      <c r="CX196">
        <f>ROUND(Y196*Source!I276,7)</f>
        <v>19.440000000000001</v>
      </c>
      <c r="CY196">
        <f t="shared" si="64"/>
        <v>717.52</v>
      </c>
      <c r="CZ196">
        <f t="shared" si="65"/>
        <v>717.52</v>
      </c>
      <c r="DA196">
        <f t="shared" si="66"/>
        <v>1</v>
      </c>
      <c r="DB196">
        <f t="shared" si="69"/>
        <v>2324.7600000000002</v>
      </c>
      <c r="DC196">
        <f t="shared" si="70"/>
        <v>0</v>
      </c>
      <c r="DD196" t="s">
        <v>3</v>
      </c>
      <c r="DE196" t="s">
        <v>3</v>
      </c>
      <c r="DF196">
        <f t="shared" si="63"/>
        <v>0</v>
      </c>
      <c r="DG196">
        <f t="shared" si="62"/>
        <v>0</v>
      </c>
      <c r="DH196">
        <f t="shared" si="71"/>
        <v>0</v>
      </c>
      <c r="DI196">
        <f t="shared" si="72"/>
        <v>13948.59</v>
      </c>
      <c r="DJ196">
        <f t="shared" si="67"/>
        <v>13948.59</v>
      </c>
      <c r="DK196">
        <v>1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ROW(Source!A277)</f>
        <v>277</v>
      </c>
      <c r="B197">
        <v>65175792</v>
      </c>
      <c r="C197">
        <v>65176652</v>
      </c>
      <c r="D197">
        <v>58933407</v>
      </c>
      <c r="E197">
        <v>109</v>
      </c>
      <c r="F197">
        <v>1</v>
      </c>
      <c r="G197">
        <v>1</v>
      </c>
      <c r="H197">
        <v>1</v>
      </c>
      <c r="I197" t="s">
        <v>478</v>
      </c>
      <c r="J197" t="s">
        <v>3</v>
      </c>
      <c r="K197" t="s">
        <v>479</v>
      </c>
      <c r="L197">
        <v>1369</v>
      </c>
      <c r="N197">
        <v>1013</v>
      </c>
      <c r="O197" t="s">
        <v>480</v>
      </c>
      <c r="P197" t="s">
        <v>480</v>
      </c>
      <c r="Q197">
        <v>1</v>
      </c>
      <c r="W197">
        <v>0</v>
      </c>
      <c r="X197">
        <v>286205319</v>
      </c>
      <c r="Y197">
        <f t="shared" si="68"/>
        <v>0.5</v>
      </c>
      <c r="AA197">
        <v>0</v>
      </c>
      <c r="AB197">
        <v>0</v>
      </c>
      <c r="AC197">
        <v>0</v>
      </c>
      <c r="AD197">
        <v>658.94</v>
      </c>
      <c r="AE197">
        <v>0</v>
      </c>
      <c r="AF197">
        <v>0</v>
      </c>
      <c r="AG197">
        <v>0</v>
      </c>
      <c r="AH197">
        <v>658.94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0</v>
      </c>
      <c r="AP197">
        <v>0</v>
      </c>
      <c r="AQ197">
        <v>1</v>
      </c>
      <c r="AR197">
        <v>0</v>
      </c>
      <c r="AS197" t="s">
        <v>3</v>
      </c>
      <c r="AT197">
        <v>0.5</v>
      </c>
      <c r="AU197" t="s">
        <v>3</v>
      </c>
      <c r="AV197">
        <v>1</v>
      </c>
      <c r="AW197">
        <v>2</v>
      </c>
      <c r="AX197">
        <v>65176655</v>
      </c>
      <c r="AY197">
        <v>1</v>
      </c>
      <c r="AZ197">
        <v>0</v>
      </c>
      <c r="BA197">
        <v>200</v>
      </c>
      <c r="BB197">
        <v>1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329.47</v>
      </c>
      <c r="BN197">
        <v>0.5</v>
      </c>
      <c r="BO197">
        <v>0</v>
      </c>
      <c r="BP197">
        <v>1</v>
      </c>
      <c r="BQ197">
        <v>0</v>
      </c>
      <c r="BR197">
        <v>0</v>
      </c>
      <c r="BS197">
        <v>0</v>
      </c>
      <c r="BT197">
        <v>329.47</v>
      </c>
      <c r="BU197">
        <v>0.5</v>
      </c>
      <c r="BV197">
        <v>0</v>
      </c>
      <c r="BW197">
        <v>1</v>
      </c>
      <c r="CU197">
        <f>ROUND(AT197*Source!I277*AH197*AL197,2)</f>
        <v>2306.29</v>
      </c>
      <c r="CV197">
        <f>ROUND(Y197*Source!I277,7)</f>
        <v>3.5</v>
      </c>
      <c r="CW197">
        <v>0</v>
      </c>
      <c r="CX197">
        <f>ROUND(Y197*Source!I277,7)</f>
        <v>3.5</v>
      </c>
      <c r="CY197">
        <f t="shared" si="64"/>
        <v>658.94</v>
      </c>
      <c r="CZ197">
        <f t="shared" si="65"/>
        <v>658.94</v>
      </c>
      <c r="DA197">
        <f t="shared" si="66"/>
        <v>1</v>
      </c>
      <c r="DB197">
        <f t="shared" si="69"/>
        <v>329.47</v>
      </c>
      <c r="DC197">
        <f t="shared" si="70"/>
        <v>0</v>
      </c>
      <c r="DD197" t="s">
        <v>3</v>
      </c>
      <c r="DE197" t="s">
        <v>3</v>
      </c>
      <c r="DF197">
        <f t="shared" si="63"/>
        <v>0</v>
      </c>
      <c r="DG197">
        <f t="shared" si="62"/>
        <v>0</v>
      </c>
      <c r="DH197">
        <f t="shared" si="71"/>
        <v>0</v>
      </c>
      <c r="DI197">
        <f t="shared" si="72"/>
        <v>2306.29</v>
      </c>
      <c r="DJ197">
        <f t="shared" si="67"/>
        <v>2306.29</v>
      </c>
      <c r="DK197">
        <v>1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ROW(Source!A277)</f>
        <v>277</v>
      </c>
      <c r="B198">
        <v>65175792</v>
      </c>
      <c r="C198">
        <v>65176652</v>
      </c>
      <c r="D198">
        <v>58933427</v>
      </c>
      <c r="E198">
        <v>109</v>
      </c>
      <c r="F198">
        <v>1</v>
      </c>
      <c r="G198">
        <v>1</v>
      </c>
      <c r="H198">
        <v>1</v>
      </c>
      <c r="I198" t="s">
        <v>481</v>
      </c>
      <c r="J198" t="s">
        <v>3</v>
      </c>
      <c r="K198" t="s">
        <v>482</v>
      </c>
      <c r="L198">
        <v>1369</v>
      </c>
      <c r="N198">
        <v>1013</v>
      </c>
      <c r="O198" t="s">
        <v>480</v>
      </c>
      <c r="P198" t="s">
        <v>480</v>
      </c>
      <c r="Q198">
        <v>1</v>
      </c>
      <c r="W198">
        <v>0</v>
      </c>
      <c r="X198">
        <v>126826561</v>
      </c>
      <c r="Y198">
        <f t="shared" si="68"/>
        <v>0.5</v>
      </c>
      <c r="AA198">
        <v>0</v>
      </c>
      <c r="AB198">
        <v>0</v>
      </c>
      <c r="AC198">
        <v>0</v>
      </c>
      <c r="AD198">
        <v>644.29999999999995</v>
      </c>
      <c r="AE198">
        <v>0</v>
      </c>
      <c r="AF198">
        <v>0</v>
      </c>
      <c r="AG198">
        <v>0</v>
      </c>
      <c r="AH198">
        <v>644.29999999999995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0</v>
      </c>
      <c r="AP198">
        <v>0</v>
      </c>
      <c r="AQ198">
        <v>1</v>
      </c>
      <c r="AR198">
        <v>0</v>
      </c>
      <c r="AS198" t="s">
        <v>3</v>
      </c>
      <c r="AT198">
        <v>0.5</v>
      </c>
      <c r="AU198" t="s">
        <v>3</v>
      </c>
      <c r="AV198">
        <v>1</v>
      </c>
      <c r="AW198">
        <v>2</v>
      </c>
      <c r="AX198">
        <v>65176656</v>
      </c>
      <c r="AY198">
        <v>1</v>
      </c>
      <c r="AZ198">
        <v>0</v>
      </c>
      <c r="BA198">
        <v>201</v>
      </c>
      <c r="BB198">
        <v>1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322.14999999999998</v>
      </c>
      <c r="BN198">
        <v>0.5</v>
      </c>
      <c r="BO198">
        <v>0</v>
      </c>
      <c r="BP198">
        <v>1</v>
      </c>
      <c r="BQ198">
        <v>0</v>
      </c>
      <c r="BR198">
        <v>0</v>
      </c>
      <c r="BS198">
        <v>0</v>
      </c>
      <c r="BT198">
        <v>322.14999999999998</v>
      </c>
      <c r="BU198">
        <v>0.5</v>
      </c>
      <c r="BV198">
        <v>0</v>
      </c>
      <c r="BW198">
        <v>1</v>
      </c>
      <c r="CU198">
        <f>ROUND(AT198*Source!I277*AH198*AL198,2)</f>
        <v>2255.0500000000002</v>
      </c>
      <c r="CV198">
        <f>ROUND(Y198*Source!I277,7)</f>
        <v>3.5</v>
      </c>
      <c r="CW198">
        <v>0</v>
      </c>
      <c r="CX198">
        <f>ROUND(Y198*Source!I277,7)</f>
        <v>3.5</v>
      </c>
      <c r="CY198">
        <f t="shared" si="64"/>
        <v>644.29999999999995</v>
      </c>
      <c r="CZ198">
        <f t="shared" si="65"/>
        <v>644.29999999999995</v>
      </c>
      <c r="DA198">
        <f t="shared" si="66"/>
        <v>1</v>
      </c>
      <c r="DB198">
        <f t="shared" si="69"/>
        <v>322.14999999999998</v>
      </c>
      <c r="DC198">
        <f t="shared" si="70"/>
        <v>0</v>
      </c>
      <c r="DD198" t="s">
        <v>3</v>
      </c>
      <c r="DE198" t="s">
        <v>3</v>
      </c>
      <c r="DF198">
        <f t="shared" si="63"/>
        <v>0</v>
      </c>
      <c r="DG198">
        <f t="shared" si="62"/>
        <v>0</v>
      </c>
      <c r="DH198">
        <f t="shared" si="71"/>
        <v>0</v>
      </c>
      <c r="DI198">
        <f t="shared" si="72"/>
        <v>2255.0500000000002</v>
      </c>
      <c r="DJ198">
        <f t="shared" si="67"/>
        <v>2255.0500000000002</v>
      </c>
      <c r="DK198">
        <v>1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ROW(Source!A278)</f>
        <v>278</v>
      </c>
      <c r="B199">
        <v>65175792</v>
      </c>
      <c r="C199">
        <v>65176657</v>
      </c>
      <c r="D199">
        <v>58933400</v>
      </c>
      <c r="E199">
        <v>109</v>
      </c>
      <c r="F199">
        <v>1</v>
      </c>
      <c r="G199">
        <v>1</v>
      </c>
      <c r="H199">
        <v>1</v>
      </c>
      <c r="I199" t="s">
        <v>491</v>
      </c>
      <c r="J199" t="s">
        <v>3</v>
      </c>
      <c r="K199" t="s">
        <v>492</v>
      </c>
      <c r="L199">
        <v>1369</v>
      </c>
      <c r="N199">
        <v>1013</v>
      </c>
      <c r="O199" t="s">
        <v>480</v>
      </c>
      <c r="P199" t="s">
        <v>480</v>
      </c>
      <c r="Q199">
        <v>1</v>
      </c>
      <c r="W199">
        <v>0</v>
      </c>
      <c r="X199">
        <v>-512803540</v>
      </c>
      <c r="Y199">
        <f t="shared" si="68"/>
        <v>2.92</v>
      </c>
      <c r="AA199">
        <v>0</v>
      </c>
      <c r="AB199">
        <v>0</v>
      </c>
      <c r="AC199">
        <v>0</v>
      </c>
      <c r="AD199">
        <v>490.55</v>
      </c>
      <c r="AE199">
        <v>0</v>
      </c>
      <c r="AF199">
        <v>0</v>
      </c>
      <c r="AG199">
        <v>0</v>
      </c>
      <c r="AH199">
        <v>490.55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0</v>
      </c>
      <c r="AP199">
        <v>0</v>
      </c>
      <c r="AQ199">
        <v>1</v>
      </c>
      <c r="AR199">
        <v>0</v>
      </c>
      <c r="AS199" t="s">
        <v>3</v>
      </c>
      <c r="AT199">
        <v>2.92</v>
      </c>
      <c r="AU199" t="s">
        <v>3</v>
      </c>
      <c r="AV199">
        <v>1</v>
      </c>
      <c r="AW199">
        <v>2</v>
      </c>
      <c r="AX199">
        <v>65176660</v>
      </c>
      <c r="AY199">
        <v>1</v>
      </c>
      <c r="AZ199">
        <v>0</v>
      </c>
      <c r="BA199">
        <v>202</v>
      </c>
      <c r="BB199">
        <v>1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1432.4059999999999</v>
      </c>
      <c r="BN199">
        <v>2.92</v>
      </c>
      <c r="BO199">
        <v>0</v>
      </c>
      <c r="BP199">
        <v>1</v>
      </c>
      <c r="BQ199">
        <v>0</v>
      </c>
      <c r="BR199">
        <v>0</v>
      </c>
      <c r="BS199">
        <v>0</v>
      </c>
      <c r="BT199">
        <v>1432.4059999999999</v>
      </c>
      <c r="BU199">
        <v>2.92</v>
      </c>
      <c r="BV199">
        <v>0</v>
      </c>
      <c r="BW199">
        <v>1</v>
      </c>
      <c r="CU199">
        <f>ROUND(AT199*Source!I278*AH199*AL199,2)</f>
        <v>11459.25</v>
      </c>
      <c r="CV199">
        <f>ROUND(Y199*Source!I278,7)</f>
        <v>23.36</v>
      </c>
      <c r="CW199">
        <v>0</v>
      </c>
      <c r="CX199">
        <f>ROUND(Y199*Source!I278,7)</f>
        <v>23.36</v>
      </c>
      <c r="CY199">
        <f t="shared" si="64"/>
        <v>490.55</v>
      </c>
      <c r="CZ199">
        <f t="shared" si="65"/>
        <v>490.55</v>
      </c>
      <c r="DA199">
        <f t="shared" si="66"/>
        <v>1</v>
      </c>
      <c r="DB199">
        <f t="shared" si="69"/>
        <v>1432.41</v>
      </c>
      <c r="DC199">
        <f t="shared" si="70"/>
        <v>0</v>
      </c>
      <c r="DD199" t="s">
        <v>3</v>
      </c>
      <c r="DE199" t="s">
        <v>3</v>
      </c>
      <c r="DF199">
        <f t="shared" si="63"/>
        <v>0</v>
      </c>
      <c r="DG199">
        <f t="shared" si="62"/>
        <v>0</v>
      </c>
      <c r="DH199">
        <f t="shared" si="71"/>
        <v>0</v>
      </c>
      <c r="DI199">
        <f t="shared" si="72"/>
        <v>11459.25</v>
      </c>
      <c r="DJ199">
        <f t="shared" si="67"/>
        <v>11459.25</v>
      </c>
      <c r="DK199">
        <v>1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ROW(Source!A278)</f>
        <v>278</v>
      </c>
      <c r="B200">
        <v>65175792</v>
      </c>
      <c r="C200">
        <v>65176657</v>
      </c>
      <c r="D200">
        <v>58933427</v>
      </c>
      <c r="E200">
        <v>109</v>
      </c>
      <c r="F200">
        <v>1</v>
      </c>
      <c r="G200">
        <v>1</v>
      </c>
      <c r="H200">
        <v>1</v>
      </c>
      <c r="I200" t="s">
        <v>481</v>
      </c>
      <c r="J200" t="s">
        <v>3</v>
      </c>
      <c r="K200" t="s">
        <v>482</v>
      </c>
      <c r="L200">
        <v>1369</v>
      </c>
      <c r="N200">
        <v>1013</v>
      </c>
      <c r="O200" t="s">
        <v>480</v>
      </c>
      <c r="P200" t="s">
        <v>480</v>
      </c>
      <c r="Q200">
        <v>1</v>
      </c>
      <c r="W200">
        <v>0</v>
      </c>
      <c r="X200">
        <v>126826561</v>
      </c>
      <c r="Y200">
        <f t="shared" si="68"/>
        <v>4.37</v>
      </c>
      <c r="AA200">
        <v>0</v>
      </c>
      <c r="AB200">
        <v>0</v>
      </c>
      <c r="AC200">
        <v>0</v>
      </c>
      <c r="AD200">
        <v>644.29999999999995</v>
      </c>
      <c r="AE200">
        <v>0</v>
      </c>
      <c r="AF200">
        <v>0</v>
      </c>
      <c r="AG200">
        <v>0</v>
      </c>
      <c r="AH200">
        <v>644.29999999999995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0</v>
      </c>
      <c r="AP200">
        <v>0</v>
      </c>
      <c r="AQ200">
        <v>1</v>
      </c>
      <c r="AR200">
        <v>0</v>
      </c>
      <c r="AS200" t="s">
        <v>3</v>
      </c>
      <c r="AT200">
        <v>4.37</v>
      </c>
      <c r="AU200" t="s">
        <v>3</v>
      </c>
      <c r="AV200">
        <v>1</v>
      </c>
      <c r="AW200">
        <v>2</v>
      </c>
      <c r="AX200">
        <v>65176661</v>
      </c>
      <c r="AY200">
        <v>1</v>
      </c>
      <c r="AZ200">
        <v>0</v>
      </c>
      <c r="BA200">
        <v>203</v>
      </c>
      <c r="BB200">
        <v>1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2815.5909999999999</v>
      </c>
      <c r="BN200">
        <v>4.37</v>
      </c>
      <c r="BO200">
        <v>0</v>
      </c>
      <c r="BP200">
        <v>1</v>
      </c>
      <c r="BQ200">
        <v>0</v>
      </c>
      <c r="BR200">
        <v>0</v>
      </c>
      <c r="BS200">
        <v>0</v>
      </c>
      <c r="BT200">
        <v>2815.5909999999999</v>
      </c>
      <c r="BU200">
        <v>4.37</v>
      </c>
      <c r="BV200">
        <v>0</v>
      </c>
      <c r="BW200">
        <v>1</v>
      </c>
      <c r="CU200">
        <f>ROUND(AT200*Source!I278*AH200*AL200,2)</f>
        <v>22524.73</v>
      </c>
      <c r="CV200">
        <f>ROUND(Y200*Source!I278,7)</f>
        <v>34.96</v>
      </c>
      <c r="CW200">
        <v>0</v>
      </c>
      <c r="CX200">
        <f>ROUND(Y200*Source!I278,7)</f>
        <v>34.96</v>
      </c>
      <c r="CY200">
        <f t="shared" si="64"/>
        <v>644.29999999999995</v>
      </c>
      <c r="CZ200">
        <f t="shared" si="65"/>
        <v>644.29999999999995</v>
      </c>
      <c r="DA200">
        <f t="shared" si="66"/>
        <v>1</v>
      </c>
      <c r="DB200">
        <f t="shared" si="69"/>
        <v>2815.59</v>
      </c>
      <c r="DC200">
        <f t="shared" si="70"/>
        <v>0</v>
      </c>
      <c r="DD200" t="s">
        <v>3</v>
      </c>
      <c r="DE200" t="s">
        <v>3</v>
      </c>
      <c r="DF200">
        <f t="shared" si="63"/>
        <v>0</v>
      </c>
      <c r="DG200">
        <f t="shared" si="62"/>
        <v>0</v>
      </c>
      <c r="DH200">
        <f t="shared" si="71"/>
        <v>0</v>
      </c>
      <c r="DI200">
        <f t="shared" si="72"/>
        <v>22524.73</v>
      </c>
      <c r="DJ200">
        <f t="shared" si="67"/>
        <v>22524.73</v>
      </c>
      <c r="DK200">
        <v>1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ROW(Source!A279)</f>
        <v>279</v>
      </c>
      <c r="B201">
        <v>65175792</v>
      </c>
      <c r="C201">
        <v>65176662</v>
      </c>
      <c r="D201">
        <v>56217421</v>
      </c>
      <c r="E201">
        <v>108</v>
      </c>
      <c r="F201">
        <v>1</v>
      </c>
      <c r="G201">
        <v>1</v>
      </c>
      <c r="H201">
        <v>1</v>
      </c>
      <c r="I201" t="s">
        <v>478</v>
      </c>
      <c r="J201" t="s">
        <v>3</v>
      </c>
      <c r="K201" t="s">
        <v>479</v>
      </c>
      <c r="L201">
        <v>1369</v>
      </c>
      <c r="N201">
        <v>1013</v>
      </c>
      <c r="O201" t="s">
        <v>480</v>
      </c>
      <c r="P201" t="s">
        <v>480</v>
      </c>
      <c r="Q201">
        <v>1</v>
      </c>
      <c r="W201">
        <v>0</v>
      </c>
      <c r="X201">
        <v>286205319</v>
      </c>
      <c r="Y201">
        <f t="shared" si="68"/>
        <v>0.5</v>
      </c>
      <c r="AA201">
        <v>0</v>
      </c>
      <c r="AB201">
        <v>0</v>
      </c>
      <c r="AC201">
        <v>0</v>
      </c>
      <c r="AD201">
        <v>658.94</v>
      </c>
      <c r="AE201">
        <v>0</v>
      </c>
      <c r="AF201">
        <v>0</v>
      </c>
      <c r="AG201">
        <v>0</v>
      </c>
      <c r="AH201">
        <v>658.94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0</v>
      </c>
      <c r="AP201">
        <v>0</v>
      </c>
      <c r="AQ201">
        <v>1</v>
      </c>
      <c r="AR201">
        <v>0</v>
      </c>
      <c r="AS201" t="s">
        <v>3</v>
      </c>
      <c r="AT201">
        <v>0.5</v>
      </c>
      <c r="AU201" t="s">
        <v>3</v>
      </c>
      <c r="AV201">
        <v>1</v>
      </c>
      <c r="AW201">
        <v>2</v>
      </c>
      <c r="AX201">
        <v>65176665</v>
      </c>
      <c r="AY201">
        <v>1</v>
      </c>
      <c r="AZ201">
        <v>0</v>
      </c>
      <c r="BA201">
        <v>204</v>
      </c>
      <c r="BB201">
        <v>1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329.47</v>
      </c>
      <c r="BN201">
        <v>0.5</v>
      </c>
      <c r="BO201">
        <v>0</v>
      </c>
      <c r="BP201">
        <v>1</v>
      </c>
      <c r="BQ201">
        <v>0</v>
      </c>
      <c r="BR201">
        <v>0</v>
      </c>
      <c r="BS201">
        <v>0</v>
      </c>
      <c r="BT201">
        <v>329.47</v>
      </c>
      <c r="BU201">
        <v>0.5</v>
      </c>
      <c r="BV201">
        <v>0</v>
      </c>
      <c r="BW201">
        <v>1</v>
      </c>
      <c r="CU201">
        <f>ROUND(AT201*Source!I279*AH201*AL201,2)</f>
        <v>2965.23</v>
      </c>
      <c r="CV201">
        <f>ROUND(Y201*Source!I279,7)</f>
        <v>4.5</v>
      </c>
      <c r="CW201">
        <v>0</v>
      </c>
      <c r="CX201">
        <f>ROUND(Y201*Source!I279,7)</f>
        <v>4.5</v>
      </c>
      <c r="CY201">
        <f t="shared" si="64"/>
        <v>658.94</v>
      </c>
      <c r="CZ201">
        <f t="shared" si="65"/>
        <v>658.94</v>
      </c>
      <c r="DA201">
        <f t="shared" si="66"/>
        <v>1</v>
      </c>
      <c r="DB201">
        <f t="shared" si="69"/>
        <v>329.47</v>
      </c>
      <c r="DC201">
        <f t="shared" si="70"/>
        <v>0</v>
      </c>
      <c r="DD201" t="s">
        <v>3</v>
      </c>
      <c r="DE201" t="s">
        <v>3</v>
      </c>
      <c r="DF201">
        <f t="shared" si="63"/>
        <v>0</v>
      </c>
      <c r="DG201">
        <f t="shared" si="62"/>
        <v>0</v>
      </c>
      <c r="DH201">
        <f t="shared" si="71"/>
        <v>0</v>
      </c>
      <c r="DI201">
        <f t="shared" si="72"/>
        <v>2965.23</v>
      </c>
      <c r="DJ201">
        <f t="shared" si="67"/>
        <v>2965.23</v>
      </c>
      <c r="DK201">
        <v>1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ROW(Source!A279)</f>
        <v>279</v>
      </c>
      <c r="B202">
        <v>65175792</v>
      </c>
      <c r="C202">
        <v>65176662</v>
      </c>
      <c r="D202">
        <v>56217452</v>
      </c>
      <c r="E202">
        <v>108</v>
      </c>
      <c r="F202">
        <v>1</v>
      </c>
      <c r="G202">
        <v>1</v>
      </c>
      <c r="H202">
        <v>1</v>
      </c>
      <c r="I202" t="s">
        <v>481</v>
      </c>
      <c r="J202" t="s">
        <v>3</v>
      </c>
      <c r="K202" t="s">
        <v>482</v>
      </c>
      <c r="L202">
        <v>1369</v>
      </c>
      <c r="N202">
        <v>1013</v>
      </c>
      <c r="O202" t="s">
        <v>480</v>
      </c>
      <c r="P202" t="s">
        <v>480</v>
      </c>
      <c r="Q202">
        <v>1</v>
      </c>
      <c r="W202">
        <v>0</v>
      </c>
      <c r="X202">
        <v>126826561</v>
      </c>
      <c r="Y202">
        <f t="shared" si="68"/>
        <v>0.5</v>
      </c>
      <c r="AA202">
        <v>0</v>
      </c>
      <c r="AB202">
        <v>0</v>
      </c>
      <c r="AC202">
        <v>0</v>
      </c>
      <c r="AD202">
        <v>644.29999999999995</v>
      </c>
      <c r="AE202">
        <v>0</v>
      </c>
      <c r="AF202">
        <v>0</v>
      </c>
      <c r="AG202">
        <v>0</v>
      </c>
      <c r="AH202">
        <v>644.29999999999995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0</v>
      </c>
      <c r="AP202">
        <v>0</v>
      </c>
      <c r="AQ202">
        <v>1</v>
      </c>
      <c r="AR202">
        <v>0</v>
      </c>
      <c r="AS202" t="s">
        <v>3</v>
      </c>
      <c r="AT202">
        <v>0.5</v>
      </c>
      <c r="AU202" t="s">
        <v>3</v>
      </c>
      <c r="AV202">
        <v>1</v>
      </c>
      <c r="AW202">
        <v>2</v>
      </c>
      <c r="AX202">
        <v>65176666</v>
      </c>
      <c r="AY202">
        <v>1</v>
      </c>
      <c r="AZ202">
        <v>0</v>
      </c>
      <c r="BA202">
        <v>205</v>
      </c>
      <c r="BB202">
        <v>1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322.14999999999998</v>
      </c>
      <c r="BN202">
        <v>0.5</v>
      </c>
      <c r="BO202">
        <v>0</v>
      </c>
      <c r="BP202">
        <v>1</v>
      </c>
      <c r="BQ202">
        <v>0</v>
      </c>
      <c r="BR202">
        <v>0</v>
      </c>
      <c r="BS202">
        <v>0</v>
      </c>
      <c r="BT202">
        <v>322.14999999999998</v>
      </c>
      <c r="BU202">
        <v>0.5</v>
      </c>
      <c r="BV202">
        <v>0</v>
      </c>
      <c r="BW202">
        <v>1</v>
      </c>
      <c r="CU202">
        <f>ROUND(AT202*Source!I279*AH202*AL202,2)</f>
        <v>2899.35</v>
      </c>
      <c r="CV202">
        <f>ROUND(Y202*Source!I279,7)</f>
        <v>4.5</v>
      </c>
      <c r="CW202">
        <v>0</v>
      </c>
      <c r="CX202">
        <f>ROUND(Y202*Source!I279,7)</f>
        <v>4.5</v>
      </c>
      <c r="CY202">
        <f t="shared" si="64"/>
        <v>644.29999999999995</v>
      </c>
      <c r="CZ202">
        <f t="shared" si="65"/>
        <v>644.29999999999995</v>
      </c>
      <c r="DA202">
        <f t="shared" si="66"/>
        <v>1</v>
      </c>
      <c r="DB202">
        <f t="shared" si="69"/>
        <v>322.14999999999998</v>
      </c>
      <c r="DC202">
        <f t="shared" si="70"/>
        <v>0</v>
      </c>
      <c r="DD202" t="s">
        <v>3</v>
      </c>
      <c r="DE202" t="s">
        <v>3</v>
      </c>
      <c r="DF202">
        <f t="shared" si="63"/>
        <v>0</v>
      </c>
      <c r="DG202">
        <f t="shared" si="62"/>
        <v>0</v>
      </c>
      <c r="DH202">
        <f t="shared" si="71"/>
        <v>0</v>
      </c>
      <c r="DI202">
        <f t="shared" si="72"/>
        <v>2899.35</v>
      </c>
      <c r="DJ202">
        <f t="shared" si="67"/>
        <v>2899.35</v>
      </c>
      <c r="DK202">
        <v>1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ROW(Source!A280)</f>
        <v>280</v>
      </c>
      <c r="B203">
        <v>65175792</v>
      </c>
      <c r="C203">
        <v>65176667</v>
      </c>
      <c r="D203">
        <v>56217421</v>
      </c>
      <c r="E203">
        <v>108</v>
      </c>
      <c r="F203">
        <v>1</v>
      </c>
      <c r="G203">
        <v>1</v>
      </c>
      <c r="H203">
        <v>1</v>
      </c>
      <c r="I203" t="s">
        <v>478</v>
      </c>
      <c r="J203" t="s">
        <v>3</v>
      </c>
      <c r="K203" t="s">
        <v>479</v>
      </c>
      <c r="L203">
        <v>1369</v>
      </c>
      <c r="N203">
        <v>1013</v>
      </c>
      <c r="O203" t="s">
        <v>480</v>
      </c>
      <c r="P203" t="s">
        <v>480</v>
      </c>
      <c r="Q203">
        <v>1</v>
      </c>
      <c r="W203">
        <v>0</v>
      </c>
      <c r="X203">
        <v>286205319</v>
      </c>
      <c r="Y203">
        <f t="shared" si="68"/>
        <v>0.81</v>
      </c>
      <c r="AA203">
        <v>0</v>
      </c>
      <c r="AB203">
        <v>0</v>
      </c>
      <c r="AC203">
        <v>0</v>
      </c>
      <c r="AD203">
        <v>658.94</v>
      </c>
      <c r="AE203">
        <v>0</v>
      </c>
      <c r="AF203">
        <v>0</v>
      </c>
      <c r="AG203">
        <v>0</v>
      </c>
      <c r="AH203">
        <v>658.94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0</v>
      </c>
      <c r="AP203">
        <v>0</v>
      </c>
      <c r="AQ203">
        <v>1</v>
      </c>
      <c r="AR203">
        <v>0</v>
      </c>
      <c r="AS203" t="s">
        <v>3</v>
      </c>
      <c r="AT203">
        <v>0.81</v>
      </c>
      <c r="AU203" t="s">
        <v>3</v>
      </c>
      <c r="AV203">
        <v>1</v>
      </c>
      <c r="AW203">
        <v>2</v>
      </c>
      <c r="AX203">
        <v>65176670</v>
      </c>
      <c r="AY203">
        <v>1</v>
      </c>
      <c r="AZ203">
        <v>0</v>
      </c>
      <c r="BA203">
        <v>206</v>
      </c>
      <c r="BB203">
        <v>1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533.74140000000011</v>
      </c>
      <c r="BN203">
        <v>0.81</v>
      </c>
      <c r="BO203">
        <v>0</v>
      </c>
      <c r="BP203">
        <v>1</v>
      </c>
      <c r="BQ203">
        <v>0</v>
      </c>
      <c r="BR203">
        <v>0</v>
      </c>
      <c r="BS203">
        <v>0</v>
      </c>
      <c r="BT203">
        <v>533.74140000000011</v>
      </c>
      <c r="BU203">
        <v>0.81</v>
      </c>
      <c r="BV203">
        <v>0</v>
      </c>
      <c r="BW203">
        <v>1</v>
      </c>
      <c r="CU203">
        <f>ROUND(AT203*Source!I280*AH203*AL203,2)</f>
        <v>4803.67</v>
      </c>
      <c r="CV203">
        <f>ROUND(Y203*Source!I280,7)</f>
        <v>7.29</v>
      </c>
      <c r="CW203">
        <v>0</v>
      </c>
      <c r="CX203">
        <f>ROUND(Y203*Source!I280,7)</f>
        <v>7.29</v>
      </c>
      <c r="CY203">
        <f t="shared" si="64"/>
        <v>658.94</v>
      </c>
      <c r="CZ203">
        <f t="shared" si="65"/>
        <v>658.94</v>
      </c>
      <c r="DA203">
        <f t="shared" si="66"/>
        <v>1</v>
      </c>
      <c r="DB203">
        <f t="shared" si="69"/>
        <v>533.74</v>
      </c>
      <c r="DC203">
        <f t="shared" si="70"/>
        <v>0</v>
      </c>
      <c r="DD203" t="s">
        <v>3</v>
      </c>
      <c r="DE203" t="s">
        <v>3</v>
      </c>
      <c r="DF203">
        <f t="shared" si="63"/>
        <v>0</v>
      </c>
      <c r="DG203">
        <f t="shared" si="62"/>
        <v>0</v>
      </c>
      <c r="DH203">
        <f t="shared" si="71"/>
        <v>0</v>
      </c>
      <c r="DI203">
        <f t="shared" si="72"/>
        <v>4803.67</v>
      </c>
      <c r="DJ203">
        <f t="shared" si="67"/>
        <v>4803.67</v>
      </c>
      <c r="DK203">
        <v>1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ROW(Source!A280)</f>
        <v>280</v>
      </c>
      <c r="B204">
        <v>65175792</v>
      </c>
      <c r="C204">
        <v>65176667</v>
      </c>
      <c r="D204">
        <v>56217452</v>
      </c>
      <c r="E204">
        <v>108</v>
      </c>
      <c r="F204">
        <v>1</v>
      </c>
      <c r="G204">
        <v>1</v>
      </c>
      <c r="H204">
        <v>1</v>
      </c>
      <c r="I204" t="s">
        <v>481</v>
      </c>
      <c r="J204" t="s">
        <v>3</v>
      </c>
      <c r="K204" t="s">
        <v>482</v>
      </c>
      <c r="L204">
        <v>1369</v>
      </c>
      <c r="N204">
        <v>1013</v>
      </c>
      <c r="O204" t="s">
        <v>480</v>
      </c>
      <c r="P204" t="s">
        <v>480</v>
      </c>
      <c r="Q204">
        <v>1</v>
      </c>
      <c r="W204">
        <v>0</v>
      </c>
      <c r="X204">
        <v>126826561</v>
      </c>
      <c r="Y204">
        <f t="shared" si="68"/>
        <v>0.81</v>
      </c>
      <c r="AA204">
        <v>0</v>
      </c>
      <c r="AB204">
        <v>0</v>
      </c>
      <c r="AC204">
        <v>0</v>
      </c>
      <c r="AD204">
        <v>644.29999999999995</v>
      </c>
      <c r="AE204">
        <v>0</v>
      </c>
      <c r="AF204">
        <v>0</v>
      </c>
      <c r="AG204">
        <v>0</v>
      </c>
      <c r="AH204">
        <v>644.29999999999995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0</v>
      </c>
      <c r="AP204">
        <v>0</v>
      </c>
      <c r="AQ204">
        <v>1</v>
      </c>
      <c r="AR204">
        <v>0</v>
      </c>
      <c r="AS204" t="s">
        <v>3</v>
      </c>
      <c r="AT204">
        <v>0.81</v>
      </c>
      <c r="AU204" t="s">
        <v>3</v>
      </c>
      <c r="AV204">
        <v>1</v>
      </c>
      <c r="AW204">
        <v>2</v>
      </c>
      <c r="AX204">
        <v>65176671</v>
      </c>
      <c r="AY204">
        <v>1</v>
      </c>
      <c r="AZ204">
        <v>0</v>
      </c>
      <c r="BA204">
        <v>207</v>
      </c>
      <c r="BB204">
        <v>1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521.88300000000004</v>
      </c>
      <c r="BN204">
        <v>0.81</v>
      </c>
      <c r="BO204">
        <v>0</v>
      </c>
      <c r="BP204">
        <v>1</v>
      </c>
      <c r="BQ204">
        <v>0</v>
      </c>
      <c r="BR204">
        <v>0</v>
      </c>
      <c r="BS204">
        <v>0</v>
      </c>
      <c r="BT204">
        <v>521.88300000000004</v>
      </c>
      <c r="BU204">
        <v>0.81</v>
      </c>
      <c r="BV204">
        <v>0</v>
      </c>
      <c r="BW204">
        <v>1</v>
      </c>
      <c r="CU204">
        <f>ROUND(AT204*Source!I280*AH204*AL204,2)</f>
        <v>4696.95</v>
      </c>
      <c r="CV204">
        <f>ROUND(Y204*Source!I280,7)</f>
        <v>7.29</v>
      </c>
      <c r="CW204">
        <v>0</v>
      </c>
      <c r="CX204">
        <f>ROUND(Y204*Source!I280,7)</f>
        <v>7.29</v>
      </c>
      <c r="CY204">
        <f t="shared" si="64"/>
        <v>644.29999999999995</v>
      </c>
      <c r="CZ204">
        <f t="shared" si="65"/>
        <v>644.29999999999995</v>
      </c>
      <c r="DA204">
        <f t="shared" si="66"/>
        <v>1</v>
      </c>
      <c r="DB204">
        <f t="shared" si="69"/>
        <v>521.88</v>
      </c>
      <c r="DC204">
        <f t="shared" si="70"/>
        <v>0</v>
      </c>
      <c r="DD204" t="s">
        <v>3</v>
      </c>
      <c r="DE204" t="s">
        <v>3</v>
      </c>
      <c r="DF204">
        <f t="shared" si="63"/>
        <v>0</v>
      </c>
      <c r="DG204">
        <f t="shared" si="62"/>
        <v>0</v>
      </c>
      <c r="DH204">
        <f t="shared" si="71"/>
        <v>0</v>
      </c>
      <c r="DI204">
        <f t="shared" si="72"/>
        <v>4696.95</v>
      </c>
      <c r="DJ204">
        <f t="shared" si="67"/>
        <v>4696.95</v>
      </c>
      <c r="DK204">
        <v>1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ROW(Source!A281)</f>
        <v>281</v>
      </c>
      <c r="B205">
        <v>65175792</v>
      </c>
      <c r="C205">
        <v>65176672</v>
      </c>
      <c r="D205">
        <v>56217421</v>
      </c>
      <c r="E205">
        <v>108</v>
      </c>
      <c r="F205">
        <v>1</v>
      </c>
      <c r="G205">
        <v>1</v>
      </c>
      <c r="H205">
        <v>1</v>
      </c>
      <c r="I205" t="s">
        <v>478</v>
      </c>
      <c r="J205" t="s">
        <v>3</v>
      </c>
      <c r="K205" t="s">
        <v>479</v>
      </c>
      <c r="L205">
        <v>1369</v>
      </c>
      <c r="N205">
        <v>1013</v>
      </c>
      <c r="O205" t="s">
        <v>480</v>
      </c>
      <c r="P205" t="s">
        <v>480</v>
      </c>
      <c r="Q205">
        <v>1</v>
      </c>
      <c r="W205">
        <v>0</v>
      </c>
      <c r="X205">
        <v>286205319</v>
      </c>
      <c r="Y205">
        <f t="shared" si="68"/>
        <v>6.48</v>
      </c>
      <c r="AA205">
        <v>0</v>
      </c>
      <c r="AB205">
        <v>0</v>
      </c>
      <c r="AC205">
        <v>0</v>
      </c>
      <c r="AD205">
        <v>658.94</v>
      </c>
      <c r="AE205">
        <v>0</v>
      </c>
      <c r="AF205">
        <v>0</v>
      </c>
      <c r="AG205">
        <v>0</v>
      </c>
      <c r="AH205">
        <v>658.94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0</v>
      </c>
      <c r="AP205">
        <v>0</v>
      </c>
      <c r="AQ205">
        <v>1</v>
      </c>
      <c r="AR205">
        <v>0</v>
      </c>
      <c r="AS205" t="s">
        <v>3</v>
      </c>
      <c r="AT205">
        <v>6.48</v>
      </c>
      <c r="AU205" t="s">
        <v>3</v>
      </c>
      <c r="AV205">
        <v>1</v>
      </c>
      <c r="AW205">
        <v>2</v>
      </c>
      <c r="AX205">
        <v>65176675</v>
      </c>
      <c r="AY205">
        <v>1</v>
      </c>
      <c r="AZ205">
        <v>0</v>
      </c>
      <c r="BA205">
        <v>208</v>
      </c>
      <c r="BB205">
        <v>1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4269.9312000000009</v>
      </c>
      <c r="BN205">
        <v>6.48</v>
      </c>
      <c r="BO205">
        <v>0</v>
      </c>
      <c r="BP205">
        <v>1</v>
      </c>
      <c r="BQ205">
        <v>0</v>
      </c>
      <c r="BR205">
        <v>0</v>
      </c>
      <c r="BS205">
        <v>0</v>
      </c>
      <c r="BT205">
        <v>4269.9312000000009</v>
      </c>
      <c r="BU205">
        <v>6.48</v>
      </c>
      <c r="BV205">
        <v>0</v>
      </c>
      <c r="BW205">
        <v>1</v>
      </c>
      <c r="CU205">
        <f>ROUND(AT205*Source!I281*AH205*AL205,2)</f>
        <v>384.29</v>
      </c>
      <c r="CV205">
        <f>ROUND(Y205*Source!I281,7)</f>
        <v>0.58320000000000005</v>
      </c>
      <c r="CW205">
        <v>0</v>
      </c>
      <c r="CX205">
        <f>ROUND(Y205*Source!I281,7)</f>
        <v>0.58320000000000005</v>
      </c>
      <c r="CY205">
        <f t="shared" si="64"/>
        <v>658.94</v>
      </c>
      <c r="CZ205">
        <f t="shared" si="65"/>
        <v>658.94</v>
      </c>
      <c r="DA205">
        <f t="shared" si="66"/>
        <v>1</v>
      </c>
      <c r="DB205">
        <f t="shared" si="69"/>
        <v>4269.93</v>
      </c>
      <c r="DC205">
        <f t="shared" si="70"/>
        <v>0</v>
      </c>
      <c r="DD205" t="s">
        <v>3</v>
      </c>
      <c r="DE205" t="s">
        <v>3</v>
      </c>
      <c r="DF205">
        <f t="shared" si="63"/>
        <v>0</v>
      </c>
      <c r="DG205">
        <f t="shared" si="62"/>
        <v>0</v>
      </c>
      <c r="DH205">
        <f t="shared" si="71"/>
        <v>0</v>
      </c>
      <c r="DI205">
        <f t="shared" si="72"/>
        <v>384.29</v>
      </c>
      <c r="DJ205">
        <f t="shared" si="67"/>
        <v>384.29</v>
      </c>
      <c r="DK205">
        <v>1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ROW(Source!A281)</f>
        <v>281</v>
      </c>
      <c r="B206">
        <v>65175792</v>
      </c>
      <c r="C206">
        <v>65176672</v>
      </c>
      <c r="D206">
        <v>56217452</v>
      </c>
      <c r="E206">
        <v>108</v>
      </c>
      <c r="F206">
        <v>1</v>
      </c>
      <c r="G206">
        <v>1</v>
      </c>
      <c r="H206">
        <v>1</v>
      </c>
      <c r="I206" t="s">
        <v>481</v>
      </c>
      <c r="J206" t="s">
        <v>3</v>
      </c>
      <c r="K206" t="s">
        <v>482</v>
      </c>
      <c r="L206">
        <v>1369</v>
      </c>
      <c r="N206">
        <v>1013</v>
      </c>
      <c r="O206" t="s">
        <v>480</v>
      </c>
      <c r="P206" t="s">
        <v>480</v>
      </c>
      <c r="Q206">
        <v>1</v>
      </c>
      <c r="W206">
        <v>0</v>
      </c>
      <c r="X206">
        <v>126826561</v>
      </c>
      <c r="Y206">
        <f t="shared" si="68"/>
        <v>6.48</v>
      </c>
      <c r="AA206">
        <v>0</v>
      </c>
      <c r="AB206">
        <v>0</v>
      </c>
      <c r="AC206">
        <v>0</v>
      </c>
      <c r="AD206">
        <v>644.29999999999995</v>
      </c>
      <c r="AE206">
        <v>0</v>
      </c>
      <c r="AF206">
        <v>0</v>
      </c>
      <c r="AG206">
        <v>0</v>
      </c>
      <c r="AH206">
        <v>644.29999999999995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0</v>
      </c>
      <c r="AP206">
        <v>0</v>
      </c>
      <c r="AQ206">
        <v>1</v>
      </c>
      <c r="AR206">
        <v>0</v>
      </c>
      <c r="AS206" t="s">
        <v>3</v>
      </c>
      <c r="AT206">
        <v>6.48</v>
      </c>
      <c r="AU206" t="s">
        <v>3</v>
      </c>
      <c r="AV206">
        <v>1</v>
      </c>
      <c r="AW206">
        <v>2</v>
      </c>
      <c r="AX206">
        <v>65176676</v>
      </c>
      <c r="AY206">
        <v>1</v>
      </c>
      <c r="AZ206">
        <v>0</v>
      </c>
      <c r="BA206">
        <v>209</v>
      </c>
      <c r="BB206">
        <v>1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4175.0640000000003</v>
      </c>
      <c r="BN206">
        <v>6.48</v>
      </c>
      <c r="BO206">
        <v>0</v>
      </c>
      <c r="BP206">
        <v>1</v>
      </c>
      <c r="BQ206">
        <v>0</v>
      </c>
      <c r="BR206">
        <v>0</v>
      </c>
      <c r="BS206">
        <v>0</v>
      </c>
      <c r="BT206">
        <v>4175.0640000000003</v>
      </c>
      <c r="BU206">
        <v>6.48</v>
      </c>
      <c r="BV206">
        <v>0</v>
      </c>
      <c r="BW206">
        <v>1</v>
      </c>
      <c r="CU206">
        <f>ROUND(AT206*Source!I281*AH206*AL206,2)</f>
        <v>375.76</v>
      </c>
      <c r="CV206">
        <f>ROUND(Y206*Source!I281,7)</f>
        <v>0.58320000000000005</v>
      </c>
      <c r="CW206">
        <v>0</v>
      </c>
      <c r="CX206">
        <f>ROUND(Y206*Source!I281,7)</f>
        <v>0.58320000000000005</v>
      </c>
      <c r="CY206">
        <f t="shared" si="64"/>
        <v>644.29999999999995</v>
      </c>
      <c r="CZ206">
        <f t="shared" si="65"/>
        <v>644.29999999999995</v>
      </c>
      <c r="DA206">
        <f t="shared" si="66"/>
        <v>1</v>
      </c>
      <c r="DB206">
        <f t="shared" si="69"/>
        <v>4175.0600000000004</v>
      </c>
      <c r="DC206">
        <f t="shared" si="70"/>
        <v>0</v>
      </c>
      <c r="DD206" t="s">
        <v>3</v>
      </c>
      <c r="DE206" t="s">
        <v>3</v>
      </c>
      <c r="DF206">
        <f t="shared" si="63"/>
        <v>0</v>
      </c>
      <c r="DG206">
        <f t="shared" si="62"/>
        <v>0</v>
      </c>
      <c r="DH206">
        <f t="shared" si="71"/>
        <v>0</v>
      </c>
      <c r="DI206">
        <f t="shared" si="72"/>
        <v>375.76</v>
      </c>
      <c r="DJ206">
        <f t="shared" si="67"/>
        <v>375.76</v>
      </c>
      <c r="DK206">
        <v>1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ROW(Source!A282)</f>
        <v>282</v>
      </c>
      <c r="B207">
        <v>65175792</v>
      </c>
      <c r="C207">
        <v>65176677</v>
      </c>
      <c r="D207">
        <v>56217421</v>
      </c>
      <c r="E207">
        <v>108</v>
      </c>
      <c r="F207">
        <v>1</v>
      </c>
      <c r="G207">
        <v>1</v>
      </c>
      <c r="H207">
        <v>1</v>
      </c>
      <c r="I207" t="s">
        <v>478</v>
      </c>
      <c r="J207" t="s">
        <v>3</v>
      </c>
      <c r="K207" t="s">
        <v>479</v>
      </c>
      <c r="L207">
        <v>1369</v>
      </c>
      <c r="N207">
        <v>1013</v>
      </c>
      <c r="O207" t="s">
        <v>480</v>
      </c>
      <c r="P207" t="s">
        <v>480</v>
      </c>
      <c r="Q207">
        <v>1</v>
      </c>
      <c r="W207">
        <v>0</v>
      </c>
      <c r="X207">
        <v>286205319</v>
      </c>
      <c r="Y207">
        <f t="shared" si="68"/>
        <v>1.62</v>
      </c>
      <c r="AA207">
        <v>0</v>
      </c>
      <c r="AB207">
        <v>0</v>
      </c>
      <c r="AC207">
        <v>0</v>
      </c>
      <c r="AD207">
        <v>658.94</v>
      </c>
      <c r="AE207">
        <v>0</v>
      </c>
      <c r="AF207">
        <v>0</v>
      </c>
      <c r="AG207">
        <v>0</v>
      </c>
      <c r="AH207">
        <v>658.94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0</v>
      </c>
      <c r="AP207">
        <v>0</v>
      </c>
      <c r="AQ207">
        <v>1</v>
      </c>
      <c r="AR207">
        <v>0</v>
      </c>
      <c r="AS207" t="s">
        <v>3</v>
      </c>
      <c r="AT207">
        <v>1.62</v>
      </c>
      <c r="AU207" t="s">
        <v>3</v>
      </c>
      <c r="AV207">
        <v>1</v>
      </c>
      <c r="AW207">
        <v>2</v>
      </c>
      <c r="AX207">
        <v>65176680</v>
      </c>
      <c r="AY207">
        <v>1</v>
      </c>
      <c r="AZ207">
        <v>0</v>
      </c>
      <c r="BA207">
        <v>210</v>
      </c>
      <c r="BB207">
        <v>1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1067.4828000000002</v>
      </c>
      <c r="BN207">
        <v>1.62</v>
      </c>
      <c r="BO207">
        <v>0</v>
      </c>
      <c r="BP207">
        <v>1</v>
      </c>
      <c r="BQ207">
        <v>0</v>
      </c>
      <c r="BR207">
        <v>0</v>
      </c>
      <c r="BS207">
        <v>0</v>
      </c>
      <c r="BT207">
        <v>1067.4828000000002</v>
      </c>
      <c r="BU207">
        <v>1.62</v>
      </c>
      <c r="BV207">
        <v>0</v>
      </c>
      <c r="BW207">
        <v>1</v>
      </c>
      <c r="CU207">
        <f>ROUND(AT207*Source!I282*AH207*AL207,2)</f>
        <v>9607.35</v>
      </c>
      <c r="CV207">
        <f>ROUND(Y207*Source!I282,7)</f>
        <v>14.58</v>
      </c>
      <c r="CW207">
        <v>0</v>
      </c>
      <c r="CX207">
        <f>ROUND(Y207*Source!I282,7)</f>
        <v>14.58</v>
      </c>
      <c r="CY207">
        <f t="shared" si="64"/>
        <v>658.94</v>
      </c>
      <c r="CZ207">
        <f t="shared" si="65"/>
        <v>658.94</v>
      </c>
      <c r="DA207">
        <f t="shared" si="66"/>
        <v>1</v>
      </c>
      <c r="DB207">
        <f t="shared" si="69"/>
        <v>1067.48</v>
      </c>
      <c r="DC207">
        <f t="shared" si="70"/>
        <v>0</v>
      </c>
      <c r="DD207" t="s">
        <v>3</v>
      </c>
      <c r="DE207" t="s">
        <v>3</v>
      </c>
      <c r="DF207">
        <f t="shared" si="63"/>
        <v>0</v>
      </c>
      <c r="DG207">
        <f t="shared" si="62"/>
        <v>0</v>
      </c>
      <c r="DH207">
        <f t="shared" si="71"/>
        <v>0</v>
      </c>
      <c r="DI207">
        <f t="shared" si="72"/>
        <v>9607.35</v>
      </c>
      <c r="DJ207">
        <f t="shared" si="67"/>
        <v>9607.35</v>
      </c>
      <c r="DK207">
        <v>1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ROW(Source!A282)</f>
        <v>282</v>
      </c>
      <c r="B208">
        <v>65175792</v>
      </c>
      <c r="C208">
        <v>65176677</v>
      </c>
      <c r="D208">
        <v>56217452</v>
      </c>
      <c r="E208">
        <v>108</v>
      </c>
      <c r="F208">
        <v>1</v>
      </c>
      <c r="G208">
        <v>1</v>
      </c>
      <c r="H208">
        <v>1</v>
      </c>
      <c r="I208" t="s">
        <v>481</v>
      </c>
      <c r="J208" t="s">
        <v>3</v>
      </c>
      <c r="K208" t="s">
        <v>482</v>
      </c>
      <c r="L208">
        <v>1369</v>
      </c>
      <c r="N208">
        <v>1013</v>
      </c>
      <c r="O208" t="s">
        <v>480</v>
      </c>
      <c r="P208" t="s">
        <v>480</v>
      </c>
      <c r="Q208">
        <v>1</v>
      </c>
      <c r="W208">
        <v>0</v>
      </c>
      <c r="X208">
        <v>126826561</v>
      </c>
      <c r="Y208">
        <f t="shared" si="68"/>
        <v>1.62</v>
      </c>
      <c r="AA208">
        <v>0</v>
      </c>
      <c r="AB208">
        <v>0</v>
      </c>
      <c r="AC208">
        <v>0</v>
      </c>
      <c r="AD208">
        <v>644.29999999999995</v>
      </c>
      <c r="AE208">
        <v>0</v>
      </c>
      <c r="AF208">
        <v>0</v>
      </c>
      <c r="AG208">
        <v>0</v>
      </c>
      <c r="AH208">
        <v>644.29999999999995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0</v>
      </c>
      <c r="AP208">
        <v>0</v>
      </c>
      <c r="AQ208">
        <v>1</v>
      </c>
      <c r="AR208">
        <v>0</v>
      </c>
      <c r="AS208" t="s">
        <v>3</v>
      </c>
      <c r="AT208">
        <v>1.62</v>
      </c>
      <c r="AU208" t="s">
        <v>3</v>
      </c>
      <c r="AV208">
        <v>1</v>
      </c>
      <c r="AW208">
        <v>2</v>
      </c>
      <c r="AX208">
        <v>65176681</v>
      </c>
      <c r="AY208">
        <v>1</v>
      </c>
      <c r="AZ208">
        <v>0</v>
      </c>
      <c r="BA208">
        <v>211</v>
      </c>
      <c r="BB208">
        <v>1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1043.7660000000001</v>
      </c>
      <c r="BN208">
        <v>1.62</v>
      </c>
      <c r="BO208">
        <v>0</v>
      </c>
      <c r="BP208">
        <v>1</v>
      </c>
      <c r="BQ208">
        <v>0</v>
      </c>
      <c r="BR208">
        <v>0</v>
      </c>
      <c r="BS208">
        <v>0</v>
      </c>
      <c r="BT208">
        <v>1043.7660000000001</v>
      </c>
      <c r="BU208">
        <v>1.62</v>
      </c>
      <c r="BV208">
        <v>0</v>
      </c>
      <c r="BW208">
        <v>1</v>
      </c>
      <c r="CU208">
        <f>ROUND(AT208*Source!I282*AH208*AL208,2)</f>
        <v>9393.89</v>
      </c>
      <c r="CV208">
        <f>ROUND(Y208*Source!I282,7)</f>
        <v>14.58</v>
      </c>
      <c r="CW208">
        <v>0</v>
      </c>
      <c r="CX208">
        <f>ROUND(Y208*Source!I282,7)</f>
        <v>14.58</v>
      </c>
      <c r="CY208">
        <f t="shared" si="64"/>
        <v>644.29999999999995</v>
      </c>
      <c r="CZ208">
        <f t="shared" si="65"/>
        <v>644.29999999999995</v>
      </c>
      <c r="DA208">
        <f t="shared" si="66"/>
        <v>1</v>
      </c>
      <c r="DB208">
        <f t="shared" si="69"/>
        <v>1043.77</v>
      </c>
      <c r="DC208">
        <f t="shared" si="70"/>
        <v>0</v>
      </c>
      <c r="DD208" t="s">
        <v>3</v>
      </c>
      <c r="DE208" t="s">
        <v>3</v>
      </c>
      <c r="DF208">
        <f t="shared" si="63"/>
        <v>0</v>
      </c>
      <c r="DG208">
        <f t="shared" si="62"/>
        <v>0</v>
      </c>
      <c r="DH208">
        <f t="shared" si="71"/>
        <v>0</v>
      </c>
      <c r="DI208">
        <f t="shared" si="72"/>
        <v>9393.89</v>
      </c>
      <c r="DJ208">
        <f t="shared" si="67"/>
        <v>9393.89</v>
      </c>
      <c r="DK208">
        <v>1</v>
      </c>
      <c r="DL208" t="s">
        <v>3</v>
      </c>
      <c r="DM208">
        <v>0</v>
      </c>
      <c r="DN208" t="s">
        <v>3</v>
      </c>
      <c r="DO208">
        <v>0</v>
      </c>
    </row>
    <row r="377" spans="9:9" x14ac:dyDescent="0.2">
      <c r="I3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E886F-FEBE-4EFE-8995-3EAC24A6DA64}">
  <dimension ref="A1:AR21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ROW(Source!A62)</f>
        <v>62</v>
      </c>
      <c r="B1">
        <v>65175940</v>
      </c>
      <c r="C1">
        <v>65175932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360</v>
      </c>
      <c r="J1" t="s">
        <v>3</v>
      </c>
      <c r="K1" t="s">
        <v>361</v>
      </c>
      <c r="L1">
        <v>1191</v>
      </c>
      <c r="N1">
        <v>1013</v>
      </c>
      <c r="O1" t="s">
        <v>362</v>
      </c>
      <c r="P1" t="s">
        <v>362</v>
      </c>
      <c r="Q1">
        <v>1</v>
      </c>
      <c r="X1">
        <v>9.08</v>
      </c>
      <c r="Y1">
        <v>0</v>
      </c>
      <c r="Z1">
        <v>0</v>
      </c>
      <c r="AA1">
        <v>0</v>
      </c>
      <c r="AB1">
        <v>446.62</v>
      </c>
      <c r="AC1">
        <v>0</v>
      </c>
      <c r="AD1">
        <v>1</v>
      </c>
      <c r="AE1">
        <v>1</v>
      </c>
      <c r="AF1" t="s">
        <v>3</v>
      </c>
      <c r="AG1">
        <v>9.08</v>
      </c>
      <c r="AH1">
        <v>2</v>
      </c>
      <c r="AI1">
        <v>65175933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ROW(Source!A62)</f>
        <v>62</v>
      </c>
      <c r="B2">
        <v>65175941</v>
      </c>
      <c r="C2">
        <v>65175932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363</v>
      </c>
      <c r="J2" t="s">
        <v>3</v>
      </c>
      <c r="K2" t="s">
        <v>364</v>
      </c>
      <c r="L2">
        <v>1191</v>
      </c>
      <c r="N2">
        <v>1013</v>
      </c>
      <c r="O2" t="s">
        <v>362</v>
      </c>
      <c r="P2" t="s">
        <v>362</v>
      </c>
      <c r="Q2">
        <v>1</v>
      </c>
      <c r="X2">
        <v>0.03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0.03</v>
      </c>
      <c r="AH2">
        <v>2</v>
      </c>
      <c r="AI2">
        <v>65175934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ROW(Source!A62)</f>
        <v>62</v>
      </c>
      <c r="B3">
        <v>65175942</v>
      </c>
      <c r="C3">
        <v>65175932</v>
      </c>
      <c r="D3">
        <v>56571642</v>
      </c>
      <c r="E3">
        <v>1</v>
      </c>
      <c r="F3">
        <v>1</v>
      </c>
      <c r="G3">
        <v>1</v>
      </c>
      <c r="H3">
        <v>2</v>
      </c>
      <c r="I3" t="s">
        <v>365</v>
      </c>
      <c r="J3" t="s">
        <v>366</v>
      </c>
      <c r="K3" t="s">
        <v>367</v>
      </c>
      <c r="L3">
        <v>1368</v>
      </c>
      <c r="N3">
        <v>1011</v>
      </c>
      <c r="O3" t="s">
        <v>368</v>
      </c>
      <c r="P3" t="s">
        <v>368</v>
      </c>
      <c r="Q3">
        <v>1</v>
      </c>
      <c r="X3">
        <v>0.01</v>
      </c>
      <c r="Y3">
        <v>0</v>
      </c>
      <c r="Z3">
        <v>6.62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0.01</v>
      </c>
      <c r="AH3">
        <v>2</v>
      </c>
      <c r="AI3">
        <v>65175935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ROW(Source!A62)</f>
        <v>62</v>
      </c>
      <c r="B4">
        <v>65175943</v>
      </c>
      <c r="C4">
        <v>65175932</v>
      </c>
      <c r="D4">
        <v>56571671</v>
      </c>
      <c r="E4">
        <v>1</v>
      </c>
      <c r="F4">
        <v>1</v>
      </c>
      <c r="G4">
        <v>1</v>
      </c>
      <c r="H4">
        <v>2</v>
      </c>
      <c r="I4" t="s">
        <v>369</v>
      </c>
      <c r="J4" t="s">
        <v>370</v>
      </c>
      <c r="K4" t="s">
        <v>371</v>
      </c>
      <c r="L4">
        <v>1368</v>
      </c>
      <c r="N4">
        <v>1011</v>
      </c>
      <c r="O4" t="s">
        <v>368</v>
      </c>
      <c r="P4" t="s">
        <v>368</v>
      </c>
      <c r="Q4">
        <v>1</v>
      </c>
      <c r="X4">
        <v>0.01</v>
      </c>
      <c r="Y4">
        <v>0</v>
      </c>
      <c r="Z4">
        <v>1558.39</v>
      </c>
      <c r="AA4">
        <v>563.76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0.01</v>
      </c>
      <c r="AH4">
        <v>2</v>
      </c>
      <c r="AI4">
        <v>65175936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ROW(Source!A62)</f>
        <v>62</v>
      </c>
      <c r="B5">
        <v>65175944</v>
      </c>
      <c r="C5">
        <v>65175932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373</v>
      </c>
      <c r="J5" t="s">
        <v>374</v>
      </c>
      <c r="K5" t="s">
        <v>375</v>
      </c>
      <c r="L5">
        <v>1368</v>
      </c>
      <c r="N5">
        <v>1011</v>
      </c>
      <c r="O5" t="s">
        <v>368</v>
      </c>
      <c r="P5" t="s">
        <v>368</v>
      </c>
      <c r="Q5">
        <v>1</v>
      </c>
      <c r="X5">
        <v>0.02</v>
      </c>
      <c r="Y5">
        <v>0</v>
      </c>
      <c r="Z5">
        <v>477.92</v>
      </c>
      <c r="AA5">
        <v>490.55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0.02</v>
      </c>
      <c r="AH5">
        <v>2</v>
      </c>
      <c r="AI5">
        <v>65175937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ROW(Source!A62)</f>
        <v>62</v>
      </c>
      <c r="B6">
        <v>65175945</v>
      </c>
      <c r="C6">
        <v>65175932</v>
      </c>
      <c r="D6">
        <v>56582407</v>
      </c>
      <c r="E6">
        <v>1</v>
      </c>
      <c r="F6">
        <v>1</v>
      </c>
      <c r="G6">
        <v>1</v>
      </c>
      <c r="H6">
        <v>3</v>
      </c>
      <c r="I6" t="s">
        <v>377</v>
      </c>
      <c r="J6" t="s">
        <v>378</v>
      </c>
      <c r="K6" t="s">
        <v>379</v>
      </c>
      <c r="L6">
        <v>1346</v>
      </c>
      <c r="N6">
        <v>1009</v>
      </c>
      <c r="O6" t="s">
        <v>380</v>
      </c>
      <c r="P6" t="s">
        <v>380</v>
      </c>
      <c r="Q6">
        <v>1</v>
      </c>
      <c r="X6">
        <v>5</v>
      </c>
      <c r="Y6">
        <v>56.11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5</v>
      </c>
      <c r="AH6">
        <v>2</v>
      </c>
      <c r="AI6">
        <v>65175938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ROW(Source!A62)</f>
        <v>62</v>
      </c>
      <c r="B7">
        <v>65175946</v>
      </c>
      <c r="C7">
        <v>65175932</v>
      </c>
      <c r="D7">
        <v>56610726</v>
      </c>
      <c r="E7">
        <v>1</v>
      </c>
      <c r="F7">
        <v>1</v>
      </c>
      <c r="G7">
        <v>1</v>
      </c>
      <c r="H7">
        <v>3</v>
      </c>
      <c r="I7" t="s">
        <v>381</v>
      </c>
      <c r="J7" t="s">
        <v>382</v>
      </c>
      <c r="K7" t="s">
        <v>383</v>
      </c>
      <c r="L7">
        <v>1346</v>
      </c>
      <c r="N7">
        <v>1009</v>
      </c>
      <c r="O7" t="s">
        <v>380</v>
      </c>
      <c r="P7" t="s">
        <v>380</v>
      </c>
      <c r="Q7">
        <v>1</v>
      </c>
      <c r="X7">
        <v>32</v>
      </c>
      <c r="Y7">
        <v>60.6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32</v>
      </c>
      <c r="AH7">
        <v>2</v>
      </c>
      <c r="AI7">
        <v>65175939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ROW(Source!A63)</f>
        <v>63</v>
      </c>
      <c r="B8">
        <v>65175956</v>
      </c>
      <c r="C8">
        <v>65175947</v>
      </c>
      <c r="D8">
        <v>37072442</v>
      </c>
      <c r="E8">
        <v>108</v>
      </c>
      <c r="F8">
        <v>1</v>
      </c>
      <c r="G8">
        <v>1</v>
      </c>
      <c r="H8">
        <v>1</v>
      </c>
      <c r="I8" t="s">
        <v>384</v>
      </c>
      <c r="J8" t="s">
        <v>3</v>
      </c>
      <c r="K8" t="s">
        <v>385</v>
      </c>
      <c r="L8">
        <v>1191</v>
      </c>
      <c r="N8">
        <v>1013</v>
      </c>
      <c r="O8" t="s">
        <v>362</v>
      </c>
      <c r="P8" t="s">
        <v>362</v>
      </c>
      <c r="Q8">
        <v>1</v>
      </c>
      <c r="X8">
        <v>5.31</v>
      </c>
      <c r="Y8">
        <v>0</v>
      </c>
      <c r="Z8">
        <v>0</v>
      </c>
      <c r="AA8">
        <v>0</v>
      </c>
      <c r="AB8">
        <v>541.79999999999995</v>
      </c>
      <c r="AC8">
        <v>0</v>
      </c>
      <c r="AD8">
        <v>1</v>
      </c>
      <c r="AE8">
        <v>1</v>
      </c>
      <c r="AF8" t="s">
        <v>3</v>
      </c>
      <c r="AG8">
        <v>5.31</v>
      </c>
      <c r="AH8">
        <v>2</v>
      </c>
      <c r="AI8">
        <v>65175948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ROW(Source!A63)</f>
        <v>63</v>
      </c>
      <c r="B9">
        <v>65175957</v>
      </c>
      <c r="C9">
        <v>65175947</v>
      </c>
      <c r="D9">
        <v>37064876</v>
      </c>
      <c r="E9">
        <v>108</v>
      </c>
      <c r="F9">
        <v>1</v>
      </c>
      <c r="G9">
        <v>1</v>
      </c>
      <c r="H9">
        <v>1</v>
      </c>
      <c r="I9" t="s">
        <v>363</v>
      </c>
      <c r="J9" t="s">
        <v>3</v>
      </c>
      <c r="K9" t="s">
        <v>364</v>
      </c>
      <c r="L9">
        <v>1191</v>
      </c>
      <c r="N9">
        <v>1013</v>
      </c>
      <c r="O9" t="s">
        <v>362</v>
      </c>
      <c r="P9" t="s">
        <v>362</v>
      </c>
      <c r="Q9">
        <v>1</v>
      </c>
      <c r="X9">
        <v>0.02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3</v>
      </c>
      <c r="AG9">
        <v>0.02</v>
      </c>
      <c r="AH9">
        <v>2</v>
      </c>
      <c r="AI9">
        <v>65175949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ROW(Source!A63)</f>
        <v>63</v>
      </c>
      <c r="B10">
        <v>65175958</v>
      </c>
      <c r="C10">
        <v>65175947</v>
      </c>
      <c r="D10">
        <v>56571642</v>
      </c>
      <c r="E10">
        <v>1</v>
      </c>
      <c r="F10">
        <v>1</v>
      </c>
      <c r="G10">
        <v>1</v>
      </c>
      <c r="H10">
        <v>2</v>
      </c>
      <c r="I10" t="s">
        <v>365</v>
      </c>
      <c r="J10" t="s">
        <v>366</v>
      </c>
      <c r="K10" t="s">
        <v>367</v>
      </c>
      <c r="L10">
        <v>1368</v>
      </c>
      <c r="N10">
        <v>1011</v>
      </c>
      <c r="O10" t="s">
        <v>368</v>
      </c>
      <c r="P10" t="s">
        <v>368</v>
      </c>
      <c r="Q10">
        <v>1</v>
      </c>
      <c r="X10">
        <v>0.01</v>
      </c>
      <c r="Y10">
        <v>0</v>
      </c>
      <c r="Z10">
        <v>6.62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0.01</v>
      </c>
      <c r="AH10">
        <v>2</v>
      </c>
      <c r="AI10">
        <v>65175950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ROW(Source!A63)</f>
        <v>63</v>
      </c>
      <c r="B11">
        <v>65175959</v>
      </c>
      <c r="C11">
        <v>65175947</v>
      </c>
      <c r="D11">
        <v>56571671</v>
      </c>
      <c r="E11">
        <v>1</v>
      </c>
      <c r="F11">
        <v>1</v>
      </c>
      <c r="G11">
        <v>1</v>
      </c>
      <c r="H11">
        <v>2</v>
      </c>
      <c r="I11" t="s">
        <v>369</v>
      </c>
      <c r="J11" t="s">
        <v>370</v>
      </c>
      <c r="K11" t="s">
        <v>371</v>
      </c>
      <c r="L11">
        <v>1368</v>
      </c>
      <c r="N11">
        <v>1011</v>
      </c>
      <c r="O11" t="s">
        <v>368</v>
      </c>
      <c r="P11" t="s">
        <v>368</v>
      </c>
      <c r="Q11">
        <v>1</v>
      </c>
      <c r="X11">
        <v>0.01</v>
      </c>
      <c r="Y11">
        <v>0</v>
      </c>
      <c r="Z11">
        <v>1558.39</v>
      </c>
      <c r="AA11">
        <v>563.76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0.01</v>
      </c>
      <c r="AH11">
        <v>2</v>
      </c>
      <c r="AI11">
        <v>65175951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ROW(Source!A63)</f>
        <v>63</v>
      </c>
      <c r="B12">
        <v>65175960</v>
      </c>
      <c r="C12">
        <v>65175947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373</v>
      </c>
      <c r="J12" t="s">
        <v>374</v>
      </c>
      <c r="K12" t="s">
        <v>375</v>
      </c>
      <c r="L12">
        <v>1368</v>
      </c>
      <c r="N12">
        <v>1011</v>
      </c>
      <c r="O12" t="s">
        <v>368</v>
      </c>
      <c r="P12" t="s">
        <v>368</v>
      </c>
      <c r="Q12">
        <v>1</v>
      </c>
      <c r="X12">
        <v>0.01</v>
      </c>
      <c r="Y12">
        <v>0</v>
      </c>
      <c r="Z12">
        <v>477.92</v>
      </c>
      <c r="AA12">
        <v>490.55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0.01</v>
      </c>
      <c r="AH12">
        <v>2</v>
      </c>
      <c r="AI12">
        <v>65175952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ROW(Source!A63)</f>
        <v>63</v>
      </c>
      <c r="B13">
        <v>65175961</v>
      </c>
      <c r="C13">
        <v>65175947</v>
      </c>
      <c r="D13">
        <v>56573728</v>
      </c>
      <c r="E13">
        <v>1</v>
      </c>
      <c r="F13">
        <v>1</v>
      </c>
      <c r="G13">
        <v>1</v>
      </c>
      <c r="H13">
        <v>2</v>
      </c>
      <c r="I13" t="s">
        <v>386</v>
      </c>
      <c r="J13" t="s">
        <v>387</v>
      </c>
      <c r="K13" t="s">
        <v>388</v>
      </c>
      <c r="L13">
        <v>1368</v>
      </c>
      <c r="N13">
        <v>1011</v>
      </c>
      <c r="O13" t="s">
        <v>368</v>
      </c>
      <c r="P13" t="s">
        <v>368</v>
      </c>
      <c r="Q13">
        <v>1</v>
      </c>
      <c r="X13">
        <v>1.1200000000000001</v>
      </c>
      <c r="Y13">
        <v>0</v>
      </c>
      <c r="Z13">
        <v>6.04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1.1200000000000001</v>
      </c>
      <c r="AH13">
        <v>2</v>
      </c>
      <c r="AI13">
        <v>65175953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ROW(Source!A63)</f>
        <v>63</v>
      </c>
      <c r="B14">
        <v>65175962</v>
      </c>
      <c r="C14">
        <v>65175947</v>
      </c>
      <c r="D14">
        <v>56609935</v>
      </c>
      <c r="E14">
        <v>1</v>
      </c>
      <c r="F14">
        <v>1</v>
      </c>
      <c r="G14">
        <v>1</v>
      </c>
      <c r="H14">
        <v>3</v>
      </c>
      <c r="I14" t="s">
        <v>389</v>
      </c>
      <c r="J14" t="s">
        <v>390</v>
      </c>
      <c r="K14" t="s">
        <v>391</v>
      </c>
      <c r="L14">
        <v>1348</v>
      </c>
      <c r="N14">
        <v>1009</v>
      </c>
      <c r="O14" t="s">
        <v>163</v>
      </c>
      <c r="P14" t="s">
        <v>163</v>
      </c>
      <c r="Q14">
        <v>1000</v>
      </c>
      <c r="X14">
        <v>8.9999999999999993E-3</v>
      </c>
      <c r="Y14">
        <v>51280.15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8.9999999999999993E-3</v>
      </c>
      <c r="AH14">
        <v>2</v>
      </c>
      <c r="AI14">
        <v>65175954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ROW(Source!A63)</f>
        <v>63</v>
      </c>
      <c r="B15">
        <v>65175963</v>
      </c>
      <c r="C15">
        <v>65175947</v>
      </c>
      <c r="D15">
        <v>56610649</v>
      </c>
      <c r="E15">
        <v>1</v>
      </c>
      <c r="F15">
        <v>1</v>
      </c>
      <c r="G15">
        <v>1</v>
      </c>
      <c r="H15">
        <v>3</v>
      </c>
      <c r="I15" t="s">
        <v>392</v>
      </c>
      <c r="J15" t="s">
        <v>393</v>
      </c>
      <c r="K15" t="s">
        <v>394</v>
      </c>
      <c r="L15">
        <v>1348</v>
      </c>
      <c r="N15">
        <v>1009</v>
      </c>
      <c r="O15" t="s">
        <v>163</v>
      </c>
      <c r="P15" t="s">
        <v>163</v>
      </c>
      <c r="Q15">
        <v>1000</v>
      </c>
      <c r="X15">
        <v>1.5E-3</v>
      </c>
      <c r="Y15">
        <v>75885.63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1.5E-3</v>
      </c>
      <c r="AH15">
        <v>2</v>
      </c>
      <c r="AI15">
        <v>65175955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ROW(Source!A64)</f>
        <v>64</v>
      </c>
      <c r="B16">
        <v>65175973</v>
      </c>
      <c r="C16">
        <v>65175964</v>
      </c>
      <c r="D16">
        <v>37064928</v>
      </c>
      <c r="E16">
        <v>108</v>
      </c>
      <c r="F16">
        <v>1</v>
      </c>
      <c r="G16">
        <v>1</v>
      </c>
      <c r="H16">
        <v>1</v>
      </c>
      <c r="I16" t="s">
        <v>395</v>
      </c>
      <c r="J16" t="s">
        <v>3</v>
      </c>
      <c r="K16" t="s">
        <v>396</v>
      </c>
      <c r="L16">
        <v>1191</v>
      </c>
      <c r="N16">
        <v>1013</v>
      </c>
      <c r="O16" t="s">
        <v>362</v>
      </c>
      <c r="P16" t="s">
        <v>362</v>
      </c>
      <c r="Q16">
        <v>1</v>
      </c>
      <c r="X16">
        <v>2.13</v>
      </c>
      <c r="Y16">
        <v>0</v>
      </c>
      <c r="Z16">
        <v>0</v>
      </c>
      <c r="AA16">
        <v>0</v>
      </c>
      <c r="AB16">
        <v>463.09</v>
      </c>
      <c r="AC16">
        <v>0</v>
      </c>
      <c r="AD16">
        <v>1</v>
      </c>
      <c r="AE16">
        <v>1</v>
      </c>
      <c r="AF16" t="s">
        <v>3</v>
      </c>
      <c r="AG16">
        <v>2.13</v>
      </c>
      <c r="AH16">
        <v>2</v>
      </c>
      <c r="AI16">
        <v>65175965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ROW(Source!A64)</f>
        <v>64</v>
      </c>
      <c r="B17">
        <v>65175974</v>
      </c>
      <c r="C17">
        <v>65175964</v>
      </c>
      <c r="D17">
        <v>37064876</v>
      </c>
      <c r="E17">
        <v>108</v>
      </c>
      <c r="F17">
        <v>1</v>
      </c>
      <c r="G17">
        <v>1</v>
      </c>
      <c r="H17">
        <v>1</v>
      </c>
      <c r="I17" t="s">
        <v>363</v>
      </c>
      <c r="J17" t="s">
        <v>3</v>
      </c>
      <c r="K17" t="s">
        <v>364</v>
      </c>
      <c r="L17">
        <v>1191</v>
      </c>
      <c r="N17">
        <v>1013</v>
      </c>
      <c r="O17" t="s">
        <v>362</v>
      </c>
      <c r="P17" t="s">
        <v>362</v>
      </c>
      <c r="Q17">
        <v>1</v>
      </c>
      <c r="X17">
        <v>0.02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2</v>
      </c>
      <c r="AF17" t="s">
        <v>3</v>
      </c>
      <c r="AG17">
        <v>0.02</v>
      </c>
      <c r="AH17">
        <v>2</v>
      </c>
      <c r="AI17">
        <v>65175966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ROW(Source!A64)</f>
        <v>64</v>
      </c>
      <c r="B18">
        <v>65175975</v>
      </c>
      <c r="C18">
        <v>65175964</v>
      </c>
      <c r="D18">
        <v>56571642</v>
      </c>
      <c r="E18">
        <v>1</v>
      </c>
      <c r="F18">
        <v>1</v>
      </c>
      <c r="G18">
        <v>1</v>
      </c>
      <c r="H18">
        <v>2</v>
      </c>
      <c r="I18" t="s">
        <v>365</v>
      </c>
      <c r="J18" t="s">
        <v>366</v>
      </c>
      <c r="K18" t="s">
        <v>367</v>
      </c>
      <c r="L18">
        <v>1368</v>
      </c>
      <c r="N18">
        <v>1011</v>
      </c>
      <c r="O18" t="s">
        <v>368</v>
      </c>
      <c r="P18" t="s">
        <v>368</v>
      </c>
      <c r="Q18">
        <v>1</v>
      </c>
      <c r="X18">
        <v>0.01</v>
      </c>
      <c r="Y18">
        <v>0</v>
      </c>
      <c r="Z18">
        <v>6.62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0.01</v>
      </c>
      <c r="AH18">
        <v>2</v>
      </c>
      <c r="AI18">
        <v>65175967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ROW(Source!A64)</f>
        <v>64</v>
      </c>
      <c r="B19">
        <v>65175976</v>
      </c>
      <c r="C19">
        <v>65175964</v>
      </c>
      <c r="D19">
        <v>56571671</v>
      </c>
      <c r="E19">
        <v>1</v>
      </c>
      <c r="F19">
        <v>1</v>
      </c>
      <c r="G19">
        <v>1</v>
      </c>
      <c r="H19">
        <v>2</v>
      </c>
      <c r="I19" t="s">
        <v>369</v>
      </c>
      <c r="J19" t="s">
        <v>370</v>
      </c>
      <c r="K19" t="s">
        <v>371</v>
      </c>
      <c r="L19">
        <v>1368</v>
      </c>
      <c r="N19">
        <v>1011</v>
      </c>
      <c r="O19" t="s">
        <v>368</v>
      </c>
      <c r="P19" t="s">
        <v>368</v>
      </c>
      <c r="Q19">
        <v>1</v>
      </c>
      <c r="X19">
        <v>0.01</v>
      </c>
      <c r="Y19">
        <v>0</v>
      </c>
      <c r="Z19">
        <v>1558.39</v>
      </c>
      <c r="AA19">
        <v>563.76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0.01</v>
      </c>
      <c r="AH19">
        <v>2</v>
      </c>
      <c r="AI19">
        <v>65175968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ROW(Source!A64)</f>
        <v>64</v>
      </c>
      <c r="B20">
        <v>65175977</v>
      </c>
      <c r="C20">
        <v>65175964</v>
      </c>
      <c r="D20">
        <v>56572833</v>
      </c>
      <c r="E20">
        <v>1</v>
      </c>
      <c r="F20">
        <v>1</v>
      </c>
      <c r="G20">
        <v>1</v>
      </c>
      <c r="H20">
        <v>2</v>
      </c>
      <c r="I20" t="s">
        <v>373</v>
      </c>
      <c r="J20" t="s">
        <v>374</v>
      </c>
      <c r="K20" t="s">
        <v>375</v>
      </c>
      <c r="L20">
        <v>1368</v>
      </c>
      <c r="N20">
        <v>1011</v>
      </c>
      <c r="O20" t="s">
        <v>368</v>
      </c>
      <c r="P20" t="s">
        <v>368</v>
      </c>
      <c r="Q20">
        <v>1</v>
      </c>
      <c r="X20">
        <v>0.01</v>
      </c>
      <c r="Y20">
        <v>0</v>
      </c>
      <c r="Z20">
        <v>477.92</v>
      </c>
      <c r="AA20">
        <v>490.55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0.01</v>
      </c>
      <c r="AH20">
        <v>2</v>
      </c>
      <c r="AI20">
        <v>65175969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ROW(Source!A64)</f>
        <v>64</v>
      </c>
      <c r="B21">
        <v>65175978</v>
      </c>
      <c r="C21">
        <v>65175964</v>
      </c>
      <c r="D21">
        <v>56573728</v>
      </c>
      <c r="E21">
        <v>1</v>
      </c>
      <c r="F21">
        <v>1</v>
      </c>
      <c r="G21">
        <v>1</v>
      </c>
      <c r="H21">
        <v>2</v>
      </c>
      <c r="I21" t="s">
        <v>386</v>
      </c>
      <c r="J21" t="s">
        <v>387</v>
      </c>
      <c r="K21" t="s">
        <v>388</v>
      </c>
      <c r="L21">
        <v>1368</v>
      </c>
      <c r="N21">
        <v>1011</v>
      </c>
      <c r="O21" t="s">
        <v>368</v>
      </c>
      <c r="P21" t="s">
        <v>368</v>
      </c>
      <c r="Q21">
        <v>1</v>
      </c>
      <c r="X21">
        <v>0.65</v>
      </c>
      <c r="Y21">
        <v>0</v>
      </c>
      <c r="Z21">
        <v>6.04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0.65</v>
      </c>
      <c r="AH21">
        <v>2</v>
      </c>
      <c r="AI21">
        <v>65175970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ROW(Source!A64)</f>
        <v>64</v>
      </c>
      <c r="B22">
        <v>65175979</v>
      </c>
      <c r="C22">
        <v>65175964</v>
      </c>
      <c r="D22">
        <v>56610244</v>
      </c>
      <c r="E22">
        <v>1</v>
      </c>
      <c r="F22">
        <v>1</v>
      </c>
      <c r="G22">
        <v>1</v>
      </c>
      <c r="H22">
        <v>3</v>
      </c>
      <c r="I22" t="s">
        <v>397</v>
      </c>
      <c r="J22" t="s">
        <v>398</v>
      </c>
      <c r="K22" t="s">
        <v>399</v>
      </c>
      <c r="L22">
        <v>1348</v>
      </c>
      <c r="N22">
        <v>1009</v>
      </c>
      <c r="O22" t="s">
        <v>163</v>
      </c>
      <c r="P22" t="s">
        <v>163</v>
      </c>
      <c r="Q22">
        <v>1000</v>
      </c>
      <c r="X22">
        <v>8.9999999999999993E-3</v>
      </c>
      <c r="Y22">
        <v>60045.35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8.9999999999999993E-3</v>
      </c>
      <c r="AH22">
        <v>2</v>
      </c>
      <c r="AI22">
        <v>65175971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ROW(Source!A64)</f>
        <v>64</v>
      </c>
      <c r="B23">
        <v>65175980</v>
      </c>
      <c r="C23">
        <v>65175964</v>
      </c>
      <c r="D23">
        <v>56610726</v>
      </c>
      <c r="E23">
        <v>1</v>
      </c>
      <c r="F23">
        <v>1</v>
      </c>
      <c r="G23">
        <v>1</v>
      </c>
      <c r="H23">
        <v>3</v>
      </c>
      <c r="I23" t="s">
        <v>381</v>
      </c>
      <c r="J23" t="s">
        <v>382</v>
      </c>
      <c r="K23" t="s">
        <v>383</v>
      </c>
      <c r="L23">
        <v>1346</v>
      </c>
      <c r="N23">
        <v>1009</v>
      </c>
      <c r="O23" t="s">
        <v>380</v>
      </c>
      <c r="P23" t="s">
        <v>380</v>
      </c>
      <c r="Q23">
        <v>1</v>
      </c>
      <c r="X23">
        <v>1.4</v>
      </c>
      <c r="Y23">
        <v>60.6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1.4</v>
      </c>
      <c r="AH23">
        <v>2</v>
      </c>
      <c r="AI23">
        <v>65175972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ROW(Source!A100)</f>
        <v>100</v>
      </c>
      <c r="B24">
        <v>65176046</v>
      </c>
      <c r="C24">
        <v>65176038</v>
      </c>
      <c r="D24">
        <v>37071037</v>
      </c>
      <c r="E24">
        <v>108</v>
      </c>
      <c r="F24">
        <v>1</v>
      </c>
      <c r="G24">
        <v>1</v>
      </c>
      <c r="H24">
        <v>1</v>
      </c>
      <c r="I24" t="s">
        <v>400</v>
      </c>
      <c r="J24" t="s">
        <v>3</v>
      </c>
      <c r="K24" t="s">
        <v>401</v>
      </c>
      <c r="L24">
        <v>1191</v>
      </c>
      <c r="N24">
        <v>1013</v>
      </c>
      <c r="O24" t="s">
        <v>362</v>
      </c>
      <c r="P24" t="s">
        <v>362</v>
      </c>
      <c r="Q24">
        <v>1</v>
      </c>
      <c r="X24">
        <v>19.7</v>
      </c>
      <c r="Y24">
        <v>0</v>
      </c>
      <c r="Z24">
        <v>0</v>
      </c>
      <c r="AA24">
        <v>0</v>
      </c>
      <c r="AB24">
        <v>490.55</v>
      </c>
      <c r="AC24">
        <v>0</v>
      </c>
      <c r="AD24">
        <v>1</v>
      </c>
      <c r="AE24">
        <v>1</v>
      </c>
      <c r="AF24" t="s">
        <v>101</v>
      </c>
      <c r="AG24">
        <v>5.9099999999999993</v>
      </c>
      <c r="AH24">
        <v>2</v>
      </c>
      <c r="AI24">
        <v>65176039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ROW(Source!A100)</f>
        <v>100</v>
      </c>
      <c r="B25">
        <v>65176047</v>
      </c>
      <c r="C25">
        <v>65176038</v>
      </c>
      <c r="D25">
        <v>37064876</v>
      </c>
      <c r="E25">
        <v>108</v>
      </c>
      <c r="F25">
        <v>1</v>
      </c>
      <c r="G25">
        <v>1</v>
      </c>
      <c r="H25">
        <v>1</v>
      </c>
      <c r="I25" t="s">
        <v>363</v>
      </c>
      <c r="J25" t="s">
        <v>3</v>
      </c>
      <c r="K25" t="s">
        <v>364</v>
      </c>
      <c r="L25">
        <v>1191</v>
      </c>
      <c r="N25">
        <v>1013</v>
      </c>
      <c r="O25" t="s">
        <v>362</v>
      </c>
      <c r="P25" t="s">
        <v>362</v>
      </c>
      <c r="Q25">
        <v>1</v>
      </c>
      <c r="X25">
        <v>1.88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2</v>
      </c>
      <c r="AF25" t="s">
        <v>101</v>
      </c>
      <c r="AG25">
        <v>0.56399999999999995</v>
      </c>
      <c r="AH25">
        <v>2</v>
      </c>
      <c r="AI25">
        <v>65176040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ROW(Source!A100)</f>
        <v>100</v>
      </c>
      <c r="B26">
        <v>65176048</v>
      </c>
      <c r="C26">
        <v>65176038</v>
      </c>
      <c r="D26">
        <v>56571417</v>
      </c>
      <c r="E26">
        <v>1</v>
      </c>
      <c r="F26">
        <v>1</v>
      </c>
      <c r="G26">
        <v>1</v>
      </c>
      <c r="H26">
        <v>2</v>
      </c>
      <c r="I26" t="s">
        <v>402</v>
      </c>
      <c r="J26" t="s">
        <v>403</v>
      </c>
      <c r="K26" t="s">
        <v>404</v>
      </c>
      <c r="L26">
        <v>1368</v>
      </c>
      <c r="N26">
        <v>1011</v>
      </c>
      <c r="O26" t="s">
        <v>368</v>
      </c>
      <c r="P26" t="s">
        <v>368</v>
      </c>
      <c r="Q26">
        <v>1</v>
      </c>
      <c r="X26">
        <v>0.9</v>
      </c>
      <c r="Y26">
        <v>0</v>
      </c>
      <c r="Z26">
        <v>1551.19</v>
      </c>
      <c r="AA26">
        <v>658.94</v>
      </c>
      <c r="AB26">
        <v>0</v>
      </c>
      <c r="AC26">
        <v>0</v>
      </c>
      <c r="AD26">
        <v>1</v>
      </c>
      <c r="AE26">
        <v>0</v>
      </c>
      <c r="AF26" t="s">
        <v>101</v>
      </c>
      <c r="AG26">
        <v>0.27</v>
      </c>
      <c r="AH26">
        <v>2</v>
      </c>
      <c r="AI26">
        <v>65176041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ROW(Source!A100)</f>
        <v>100</v>
      </c>
      <c r="B27">
        <v>65176049</v>
      </c>
      <c r="C27">
        <v>65176038</v>
      </c>
      <c r="D27">
        <v>56572833</v>
      </c>
      <c r="E27">
        <v>1</v>
      </c>
      <c r="F27">
        <v>1</v>
      </c>
      <c r="G27">
        <v>1</v>
      </c>
      <c r="H27">
        <v>2</v>
      </c>
      <c r="I27" t="s">
        <v>373</v>
      </c>
      <c r="J27" t="s">
        <v>374</v>
      </c>
      <c r="K27" t="s">
        <v>375</v>
      </c>
      <c r="L27">
        <v>1368</v>
      </c>
      <c r="N27">
        <v>1011</v>
      </c>
      <c r="O27" t="s">
        <v>368</v>
      </c>
      <c r="P27" t="s">
        <v>368</v>
      </c>
      <c r="Q27">
        <v>1</v>
      </c>
      <c r="X27">
        <v>0.98</v>
      </c>
      <c r="Y27">
        <v>0</v>
      </c>
      <c r="Z27">
        <v>477.92</v>
      </c>
      <c r="AA27">
        <v>490.55</v>
      </c>
      <c r="AB27">
        <v>0</v>
      </c>
      <c r="AC27">
        <v>0</v>
      </c>
      <c r="AD27">
        <v>1</v>
      </c>
      <c r="AE27">
        <v>0</v>
      </c>
      <c r="AF27" t="s">
        <v>101</v>
      </c>
      <c r="AG27">
        <v>0.29399999999999998</v>
      </c>
      <c r="AH27">
        <v>2</v>
      </c>
      <c r="AI27">
        <v>65176042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ROW(Source!A100)</f>
        <v>100</v>
      </c>
      <c r="B28">
        <v>65176050</v>
      </c>
      <c r="C28">
        <v>65176038</v>
      </c>
      <c r="D28">
        <v>56580636</v>
      </c>
      <c r="E28">
        <v>1</v>
      </c>
      <c r="F28">
        <v>1</v>
      </c>
      <c r="G28">
        <v>1</v>
      </c>
      <c r="H28">
        <v>3</v>
      </c>
      <c r="I28" t="s">
        <v>406</v>
      </c>
      <c r="J28" t="s">
        <v>407</v>
      </c>
      <c r="K28" t="s">
        <v>408</v>
      </c>
      <c r="L28">
        <v>1346</v>
      </c>
      <c r="N28">
        <v>1009</v>
      </c>
      <c r="O28" t="s">
        <v>380</v>
      </c>
      <c r="P28" t="s">
        <v>380</v>
      </c>
      <c r="Q28">
        <v>1</v>
      </c>
      <c r="X28">
        <v>7</v>
      </c>
      <c r="Y28">
        <v>176.2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100</v>
      </c>
      <c r="AG28">
        <v>0</v>
      </c>
      <c r="AH28">
        <v>2</v>
      </c>
      <c r="AI28">
        <v>65176043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ROW(Source!A100)</f>
        <v>100</v>
      </c>
      <c r="B29">
        <v>65176051</v>
      </c>
      <c r="C29">
        <v>65176038</v>
      </c>
      <c r="D29">
        <v>56654621</v>
      </c>
      <c r="E29">
        <v>1</v>
      </c>
      <c r="F29">
        <v>1</v>
      </c>
      <c r="G29">
        <v>1</v>
      </c>
      <c r="H29">
        <v>3</v>
      </c>
      <c r="I29" t="s">
        <v>409</v>
      </c>
      <c r="J29" t="s">
        <v>410</v>
      </c>
      <c r="K29" t="s">
        <v>411</v>
      </c>
      <c r="L29">
        <v>1371</v>
      </c>
      <c r="N29">
        <v>1013</v>
      </c>
      <c r="O29" t="s">
        <v>97</v>
      </c>
      <c r="P29" t="s">
        <v>97</v>
      </c>
      <c r="Q29">
        <v>1</v>
      </c>
      <c r="X29">
        <v>10</v>
      </c>
      <c r="Y29">
        <v>705.5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100</v>
      </c>
      <c r="AG29">
        <v>0</v>
      </c>
      <c r="AH29">
        <v>2</v>
      </c>
      <c r="AI29">
        <v>65176044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ROW(Source!A100)</f>
        <v>100</v>
      </c>
      <c r="B30">
        <v>65176052</v>
      </c>
      <c r="C30">
        <v>65176038</v>
      </c>
      <c r="D30">
        <v>56223463</v>
      </c>
      <c r="E30">
        <v>108</v>
      </c>
      <c r="F30">
        <v>1</v>
      </c>
      <c r="G30">
        <v>1</v>
      </c>
      <c r="H30">
        <v>3</v>
      </c>
      <c r="I30" t="s">
        <v>412</v>
      </c>
      <c r="J30" t="s">
        <v>3</v>
      </c>
      <c r="K30" t="s">
        <v>413</v>
      </c>
      <c r="L30">
        <v>3277935</v>
      </c>
      <c r="N30">
        <v>1013</v>
      </c>
      <c r="O30" t="s">
        <v>414</v>
      </c>
      <c r="P30" t="s">
        <v>414</v>
      </c>
      <c r="Q30">
        <v>1</v>
      </c>
      <c r="X30">
        <v>2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100</v>
      </c>
      <c r="AG30">
        <v>0</v>
      </c>
      <c r="AH30">
        <v>2</v>
      </c>
      <c r="AI30">
        <v>65176045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ROW(Source!A101)</f>
        <v>101</v>
      </c>
      <c r="B31">
        <v>65176062</v>
      </c>
      <c r="C31">
        <v>65176053</v>
      </c>
      <c r="D31">
        <v>37071037</v>
      </c>
      <c r="E31">
        <v>112</v>
      </c>
      <c r="F31">
        <v>1</v>
      </c>
      <c r="G31">
        <v>1</v>
      </c>
      <c r="H31">
        <v>1</v>
      </c>
      <c r="I31" t="s">
        <v>400</v>
      </c>
      <c r="J31" t="s">
        <v>3</v>
      </c>
      <c r="K31" t="s">
        <v>415</v>
      </c>
      <c r="L31">
        <v>1191</v>
      </c>
      <c r="N31">
        <v>1013</v>
      </c>
      <c r="O31" t="s">
        <v>362</v>
      </c>
      <c r="P31" t="s">
        <v>362</v>
      </c>
      <c r="Q31">
        <v>1</v>
      </c>
      <c r="X31">
        <v>22.7</v>
      </c>
      <c r="Y31">
        <v>0</v>
      </c>
      <c r="Z31">
        <v>0</v>
      </c>
      <c r="AA31">
        <v>0</v>
      </c>
      <c r="AB31">
        <v>490.55</v>
      </c>
      <c r="AC31">
        <v>0</v>
      </c>
      <c r="AD31">
        <v>1</v>
      </c>
      <c r="AE31">
        <v>1</v>
      </c>
      <c r="AF31" t="s">
        <v>101</v>
      </c>
      <c r="AG31">
        <v>6.81</v>
      </c>
      <c r="AH31">
        <v>2</v>
      </c>
      <c r="AI31">
        <v>65176054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ROW(Source!A101)</f>
        <v>101</v>
      </c>
      <c r="B32">
        <v>65176063</v>
      </c>
      <c r="C32">
        <v>65176053</v>
      </c>
      <c r="D32">
        <v>37064876</v>
      </c>
      <c r="E32">
        <v>112</v>
      </c>
      <c r="F32">
        <v>1</v>
      </c>
      <c r="G32">
        <v>1</v>
      </c>
      <c r="H32">
        <v>1</v>
      </c>
      <c r="I32" t="s">
        <v>363</v>
      </c>
      <c r="J32" t="s">
        <v>3</v>
      </c>
      <c r="K32" t="s">
        <v>364</v>
      </c>
      <c r="L32">
        <v>1191</v>
      </c>
      <c r="N32">
        <v>1013</v>
      </c>
      <c r="O32" t="s">
        <v>362</v>
      </c>
      <c r="P32" t="s">
        <v>362</v>
      </c>
      <c r="Q32">
        <v>1</v>
      </c>
      <c r="X32">
        <v>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 t="s">
        <v>101</v>
      </c>
      <c r="AG32">
        <v>0.6</v>
      </c>
      <c r="AH32">
        <v>2</v>
      </c>
      <c r="AI32">
        <v>65176055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ROW(Source!A101)</f>
        <v>101</v>
      </c>
      <c r="B33">
        <v>65176064</v>
      </c>
      <c r="C33">
        <v>65176053</v>
      </c>
      <c r="D33">
        <v>64001515</v>
      </c>
      <c r="E33">
        <v>1</v>
      </c>
      <c r="F33">
        <v>1</v>
      </c>
      <c r="G33">
        <v>1</v>
      </c>
      <c r="H33">
        <v>2</v>
      </c>
      <c r="I33" t="s">
        <v>402</v>
      </c>
      <c r="J33" t="s">
        <v>403</v>
      </c>
      <c r="K33" t="s">
        <v>404</v>
      </c>
      <c r="L33">
        <v>1368</v>
      </c>
      <c r="N33">
        <v>1011</v>
      </c>
      <c r="O33" t="s">
        <v>368</v>
      </c>
      <c r="P33" t="s">
        <v>368</v>
      </c>
      <c r="Q33">
        <v>1</v>
      </c>
      <c r="X33">
        <v>1</v>
      </c>
      <c r="Y33">
        <v>0</v>
      </c>
      <c r="Z33">
        <v>1551.19</v>
      </c>
      <c r="AA33">
        <v>658.94</v>
      </c>
      <c r="AB33">
        <v>0</v>
      </c>
      <c r="AC33">
        <v>0</v>
      </c>
      <c r="AD33">
        <v>1</v>
      </c>
      <c r="AE33">
        <v>0</v>
      </c>
      <c r="AF33" t="s">
        <v>101</v>
      </c>
      <c r="AG33">
        <v>0.3</v>
      </c>
      <c r="AH33">
        <v>2</v>
      </c>
      <c r="AI33">
        <v>65176056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ROW(Source!A101)</f>
        <v>101</v>
      </c>
      <c r="B34">
        <v>65176065</v>
      </c>
      <c r="C34">
        <v>65176053</v>
      </c>
      <c r="D34">
        <v>64002400</v>
      </c>
      <c r="E34">
        <v>1</v>
      </c>
      <c r="F34">
        <v>1</v>
      </c>
      <c r="G34">
        <v>1</v>
      </c>
      <c r="H34">
        <v>2</v>
      </c>
      <c r="I34" t="s">
        <v>373</v>
      </c>
      <c r="J34" t="s">
        <v>374</v>
      </c>
      <c r="K34" t="s">
        <v>375</v>
      </c>
      <c r="L34">
        <v>1368</v>
      </c>
      <c r="N34">
        <v>1011</v>
      </c>
      <c r="O34" t="s">
        <v>368</v>
      </c>
      <c r="P34" t="s">
        <v>368</v>
      </c>
      <c r="Q34">
        <v>1</v>
      </c>
      <c r="X34">
        <v>1</v>
      </c>
      <c r="Y34">
        <v>0</v>
      </c>
      <c r="Z34">
        <v>477.92</v>
      </c>
      <c r="AA34">
        <v>490.55</v>
      </c>
      <c r="AB34">
        <v>0</v>
      </c>
      <c r="AC34">
        <v>0</v>
      </c>
      <c r="AD34">
        <v>1</v>
      </c>
      <c r="AE34">
        <v>0</v>
      </c>
      <c r="AF34" t="s">
        <v>101</v>
      </c>
      <c r="AG34">
        <v>0.3</v>
      </c>
      <c r="AH34">
        <v>2</v>
      </c>
      <c r="AI34">
        <v>65176057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ROW(Source!A101)</f>
        <v>101</v>
      </c>
      <c r="B35">
        <v>65176066</v>
      </c>
      <c r="C35">
        <v>65176053</v>
      </c>
      <c r="D35">
        <v>63956166</v>
      </c>
      <c r="E35">
        <v>1</v>
      </c>
      <c r="F35">
        <v>1</v>
      </c>
      <c r="G35">
        <v>1</v>
      </c>
      <c r="H35">
        <v>3</v>
      </c>
      <c r="I35" t="s">
        <v>416</v>
      </c>
      <c r="J35" t="s">
        <v>417</v>
      </c>
      <c r="K35" t="s">
        <v>418</v>
      </c>
      <c r="L35">
        <v>1346</v>
      </c>
      <c r="N35">
        <v>1009</v>
      </c>
      <c r="O35" t="s">
        <v>380</v>
      </c>
      <c r="P35" t="s">
        <v>380</v>
      </c>
      <c r="Q35">
        <v>1</v>
      </c>
      <c r="X35">
        <v>0.42</v>
      </c>
      <c r="Y35">
        <v>174.93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100</v>
      </c>
      <c r="AG35">
        <v>0</v>
      </c>
      <c r="AH35">
        <v>2</v>
      </c>
      <c r="AI35">
        <v>65176058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ROW(Source!A101)</f>
        <v>101</v>
      </c>
      <c r="B36">
        <v>65176067</v>
      </c>
      <c r="C36">
        <v>65176053</v>
      </c>
      <c r="D36">
        <v>63963082</v>
      </c>
      <c r="E36">
        <v>1</v>
      </c>
      <c r="F36">
        <v>1</v>
      </c>
      <c r="G36">
        <v>1</v>
      </c>
      <c r="H36">
        <v>3</v>
      </c>
      <c r="I36" t="s">
        <v>419</v>
      </c>
      <c r="J36" t="s">
        <v>420</v>
      </c>
      <c r="K36" t="s">
        <v>421</v>
      </c>
      <c r="L36">
        <v>1348</v>
      </c>
      <c r="N36">
        <v>1009</v>
      </c>
      <c r="O36" t="s">
        <v>163</v>
      </c>
      <c r="P36" t="s">
        <v>163</v>
      </c>
      <c r="Q36">
        <v>1000</v>
      </c>
      <c r="X36">
        <v>1E-3</v>
      </c>
      <c r="Y36">
        <v>70310.45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100</v>
      </c>
      <c r="AG36">
        <v>0</v>
      </c>
      <c r="AH36">
        <v>2</v>
      </c>
      <c r="AI36">
        <v>65176059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ROW(Source!A101)</f>
        <v>101</v>
      </c>
      <c r="B37">
        <v>65176068</v>
      </c>
      <c r="C37">
        <v>65176053</v>
      </c>
      <c r="D37">
        <v>63972631</v>
      </c>
      <c r="E37">
        <v>1</v>
      </c>
      <c r="F37">
        <v>1</v>
      </c>
      <c r="G37">
        <v>1</v>
      </c>
      <c r="H37">
        <v>3</v>
      </c>
      <c r="I37" t="s">
        <v>422</v>
      </c>
      <c r="J37" t="s">
        <v>423</v>
      </c>
      <c r="K37" t="s">
        <v>424</v>
      </c>
      <c r="L37">
        <v>1346</v>
      </c>
      <c r="N37">
        <v>1009</v>
      </c>
      <c r="O37" t="s">
        <v>380</v>
      </c>
      <c r="P37" t="s">
        <v>380</v>
      </c>
      <c r="Q37">
        <v>1</v>
      </c>
      <c r="X37">
        <v>0.3</v>
      </c>
      <c r="Y37">
        <v>79.88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100</v>
      </c>
      <c r="AG37">
        <v>0</v>
      </c>
      <c r="AH37">
        <v>2</v>
      </c>
      <c r="AI37">
        <v>65176060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ROW(Source!A101)</f>
        <v>101</v>
      </c>
      <c r="B38">
        <v>65176069</v>
      </c>
      <c r="C38">
        <v>65176053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412</v>
      </c>
      <c r="J38" t="s">
        <v>3</v>
      </c>
      <c r="K38" t="s">
        <v>413</v>
      </c>
      <c r="L38">
        <v>3277935</v>
      </c>
      <c r="N38">
        <v>1013</v>
      </c>
      <c r="O38" t="s">
        <v>414</v>
      </c>
      <c r="P38" t="s">
        <v>414</v>
      </c>
      <c r="Q38">
        <v>1</v>
      </c>
      <c r="X38">
        <v>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100</v>
      </c>
      <c r="AG38">
        <v>0</v>
      </c>
      <c r="AH38">
        <v>2</v>
      </c>
      <c r="AI38">
        <v>65176061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ROW(Source!A102)</f>
        <v>102</v>
      </c>
      <c r="B39">
        <v>65176079</v>
      </c>
      <c r="C39">
        <v>65176070</v>
      </c>
      <c r="D39">
        <v>37071037</v>
      </c>
      <c r="E39">
        <v>112</v>
      </c>
      <c r="F39">
        <v>1</v>
      </c>
      <c r="G39">
        <v>1</v>
      </c>
      <c r="H39">
        <v>1</v>
      </c>
      <c r="I39" t="s">
        <v>400</v>
      </c>
      <c r="J39" t="s">
        <v>3</v>
      </c>
      <c r="K39" t="s">
        <v>415</v>
      </c>
      <c r="L39">
        <v>1191</v>
      </c>
      <c r="N39">
        <v>1013</v>
      </c>
      <c r="O39" t="s">
        <v>362</v>
      </c>
      <c r="P39" t="s">
        <v>362</v>
      </c>
      <c r="Q39">
        <v>1</v>
      </c>
      <c r="X39">
        <v>18.5</v>
      </c>
      <c r="Y39">
        <v>0</v>
      </c>
      <c r="Z39">
        <v>0</v>
      </c>
      <c r="AA39">
        <v>0</v>
      </c>
      <c r="AB39">
        <v>490.55</v>
      </c>
      <c r="AC39">
        <v>0</v>
      </c>
      <c r="AD39">
        <v>1</v>
      </c>
      <c r="AE39">
        <v>1</v>
      </c>
      <c r="AF39" t="s">
        <v>101</v>
      </c>
      <c r="AG39">
        <v>5.55</v>
      </c>
      <c r="AH39">
        <v>2</v>
      </c>
      <c r="AI39">
        <v>65176071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ROW(Source!A102)</f>
        <v>102</v>
      </c>
      <c r="B40">
        <v>65176080</v>
      </c>
      <c r="C40">
        <v>65176070</v>
      </c>
      <c r="D40">
        <v>37064876</v>
      </c>
      <c r="E40">
        <v>112</v>
      </c>
      <c r="F40">
        <v>1</v>
      </c>
      <c r="G40">
        <v>1</v>
      </c>
      <c r="H40">
        <v>1</v>
      </c>
      <c r="I40" t="s">
        <v>363</v>
      </c>
      <c r="J40" t="s">
        <v>3</v>
      </c>
      <c r="K40" t="s">
        <v>364</v>
      </c>
      <c r="L40">
        <v>1191</v>
      </c>
      <c r="N40">
        <v>1013</v>
      </c>
      <c r="O40" t="s">
        <v>362</v>
      </c>
      <c r="P40" t="s">
        <v>362</v>
      </c>
      <c r="Q40">
        <v>1</v>
      </c>
      <c r="X40">
        <v>1.4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2</v>
      </c>
      <c r="AF40" t="s">
        <v>101</v>
      </c>
      <c r="AG40">
        <v>0.42</v>
      </c>
      <c r="AH40">
        <v>2</v>
      </c>
      <c r="AI40">
        <v>65176072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ROW(Source!A102)</f>
        <v>102</v>
      </c>
      <c r="B41">
        <v>65176081</v>
      </c>
      <c r="C41">
        <v>65176070</v>
      </c>
      <c r="D41">
        <v>64001515</v>
      </c>
      <c r="E41">
        <v>1</v>
      </c>
      <c r="F41">
        <v>1</v>
      </c>
      <c r="G41">
        <v>1</v>
      </c>
      <c r="H41">
        <v>2</v>
      </c>
      <c r="I41" t="s">
        <v>402</v>
      </c>
      <c r="J41" t="s">
        <v>403</v>
      </c>
      <c r="K41" t="s">
        <v>404</v>
      </c>
      <c r="L41">
        <v>1368</v>
      </c>
      <c r="N41">
        <v>1011</v>
      </c>
      <c r="O41" t="s">
        <v>368</v>
      </c>
      <c r="P41" t="s">
        <v>368</v>
      </c>
      <c r="Q41">
        <v>1</v>
      </c>
      <c r="X41">
        <v>0.7</v>
      </c>
      <c r="Y41">
        <v>0</v>
      </c>
      <c r="Z41">
        <v>1551.19</v>
      </c>
      <c r="AA41">
        <v>658.94</v>
      </c>
      <c r="AB41">
        <v>0</v>
      </c>
      <c r="AC41">
        <v>0</v>
      </c>
      <c r="AD41">
        <v>1</v>
      </c>
      <c r="AE41">
        <v>0</v>
      </c>
      <c r="AF41" t="s">
        <v>101</v>
      </c>
      <c r="AG41">
        <v>0.21</v>
      </c>
      <c r="AH41">
        <v>2</v>
      </c>
      <c r="AI41">
        <v>65176073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ROW(Source!A102)</f>
        <v>102</v>
      </c>
      <c r="B42">
        <v>65176082</v>
      </c>
      <c r="C42">
        <v>65176070</v>
      </c>
      <c r="D42">
        <v>64002400</v>
      </c>
      <c r="E42">
        <v>1</v>
      </c>
      <c r="F42">
        <v>1</v>
      </c>
      <c r="G42">
        <v>1</v>
      </c>
      <c r="H42">
        <v>2</v>
      </c>
      <c r="I42" t="s">
        <v>373</v>
      </c>
      <c r="J42" t="s">
        <v>374</v>
      </c>
      <c r="K42" t="s">
        <v>375</v>
      </c>
      <c r="L42">
        <v>1368</v>
      </c>
      <c r="N42">
        <v>1011</v>
      </c>
      <c r="O42" t="s">
        <v>368</v>
      </c>
      <c r="P42" t="s">
        <v>368</v>
      </c>
      <c r="Q42">
        <v>1</v>
      </c>
      <c r="X42">
        <v>0.7</v>
      </c>
      <c r="Y42">
        <v>0</v>
      </c>
      <c r="Z42">
        <v>477.92</v>
      </c>
      <c r="AA42">
        <v>490.55</v>
      </c>
      <c r="AB42">
        <v>0</v>
      </c>
      <c r="AC42">
        <v>0</v>
      </c>
      <c r="AD42">
        <v>1</v>
      </c>
      <c r="AE42">
        <v>0</v>
      </c>
      <c r="AF42" t="s">
        <v>101</v>
      </c>
      <c r="AG42">
        <v>0.21</v>
      </c>
      <c r="AH42">
        <v>2</v>
      </c>
      <c r="AI42">
        <v>65176074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ROW(Source!A102)</f>
        <v>102</v>
      </c>
      <c r="B43">
        <v>65176083</v>
      </c>
      <c r="C43">
        <v>65176070</v>
      </c>
      <c r="D43">
        <v>63956166</v>
      </c>
      <c r="E43">
        <v>1</v>
      </c>
      <c r="F43">
        <v>1</v>
      </c>
      <c r="G43">
        <v>1</v>
      </c>
      <c r="H43">
        <v>3</v>
      </c>
      <c r="I43" t="s">
        <v>416</v>
      </c>
      <c r="J43" t="s">
        <v>417</v>
      </c>
      <c r="K43" t="s">
        <v>418</v>
      </c>
      <c r="L43">
        <v>1346</v>
      </c>
      <c r="N43">
        <v>1009</v>
      </c>
      <c r="O43" t="s">
        <v>380</v>
      </c>
      <c r="P43" t="s">
        <v>380</v>
      </c>
      <c r="Q43">
        <v>1</v>
      </c>
      <c r="X43">
        <v>0.42</v>
      </c>
      <c r="Y43">
        <v>174.93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100</v>
      </c>
      <c r="AG43">
        <v>0</v>
      </c>
      <c r="AH43">
        <v>2</v>
      </c>
      <c r="AI43">
        <v>65176075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ROW(Source!A102)</f>
        <v>102</v>
      </c>
      <c r="B44">
        <v>65176084</v>
      </c>
      <c r="C44">
        <v>65176070</v>
      </c>
      <c r="D44">
        <v>63963082</v>
      </c>
      <c r="E44">
        <v>1</v>
      </c>
      <c r="F44">
        <v>1</v>
      </c>
      <c r="G44">
        <v>1</v>
      </c>
      <c r="H44">
        <v>3</v>
      </c>
      <c r="I44" t="s">
        <v>419</v>
      </c>
      <c r="J44" t="s">
        <v>420</v>
      </c>
      <c r="K44" t="s">
        <v>421</v>
      </c>
      <c r="L44">
        <v>1348</v>
      </c>
      <c r="N44">
        <v>1009</v>
      </c>
      <c r="O44" t="s">
        <v>163</v>
      </c>
      <c r="P44" t="s">
        <v>163</v>
      </c>
      <c r="Q44">
        <v>1000</v>
      </c>
      <c r="X44">
        <v>1E-3</v>
      </c>
      <c r="Y44">
        <v>70310.45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100</v>
      </c>
      <c r="AG44">
        <v>0</v>
      </c>
      <c r="AH44">
        <v>2</v>
      </c>
      <c r="AI44">
        <v>65176076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ROW(Source!A102)</f>
        <v>102</v>
      </c>
      <c r="B45">
        <v>65176085</v>
      </c>
      <c r="C45">
        <v>65176070</v>
      </c>
      <c r="D45">
        <v>63972631</v>
      </c>
      <c r="E45">
        <v>1</v>
      </c>
      <c r="F45">
        <v>1</v>
      </c>
      <c r="G45">
        <v>1</v>
      </c>
      <c r="H45">
        <v>3</v>
      </c>
      <c r="I45" t="s">
        <v>422</v>
      </c>
      <c r="J45" t="s">
        <v>423</v>
      </c>
      <c r="K45" t="s">
        <v>424</v>
      </c>
      <c r="L45">
        <v>1346</v>
      </c>
      <c r="N45">
        <v>1009</v>
      </c>
      <c r="O45" t="s">
        <v>380</v>
      </c>
      <c r="P45" t="s">
        <v>380</v>
      </c>
      <c r="Q45">
        <v>1</v>
      </c>
      <c r="X45">
        <v>0.3</v>
      </c>
      <c r="Y45">
        <v>79.88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100</v>
      </c>
      <c r="AG45">
        <v>0</v>
      </c>
      <c r="AH45">
        <v>2</v>
      </c>
      <c r="AI45">
        <v>65176077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ROW(Source!A102)</f>
        <v>102</v>
      </c>
      <c r="B46">
        <v>65176086</v>
      </c>
      <c r="C46">
        <v>65176070</v>
      </c>
      <c r="D46">
        <v>63889959</v>
      </c>
      <c r="E46">
        <v>112</v>
      </c>
      <c r="F46">
        <v>1</v>
      </c>
      <c r="G46">
        <v>1</v>
      </c>
      <c r="H46">
        <v>3</v>
      </c>
      <c r="I46" t="s">
        <v>412</v>
      </c>
      <c r="J46" t="s">
        <v>3</v>
      </c>
      <c r="K46" t="s">
        <v>413</v>
      </c>
      <c r="L46">
        <v>3277935</v>
      </c>
      <c r="N46">
        <v>1013</v>
      </c>
      <c r="O46" t="s">
        <v>414</v>
      </c>
      <c r="P46" t="s">
        <v>414</v>
      </c>
      <c r="Q46">
        <v>1</v>
      </c>
      <c r="X46">
        <v>2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100</v>
      </c>
      <c r="AG46">
        <v>0</v>
      </c>
      <c r="AH46">
        <v>2</v>
      </c>
      <c r="AI46">
        <v>65176078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ROW(Source!A103)</f>
        <v>103</v>
      </c>
      <c r="B47">
        <v>65176103</v>
      </c>
      <c r="C47">
        <v>65176087</v>
      </c>
      <c r="D47">
        <v>37080781</v>
      </c>
      <c r="E47">
        <v>112</v>
      </c>
      <c r="F47">
        <v>1</v>
      </c>
      <c r="G47">
        <v>1</v>
      </c>
      <c r="H47">
        <v>1</v>
      </c>
      <c r="I47" t="s">
        <v>425</v>
      </c>
      <c r="J47" t="s">
        <v>3</v>
      </c>
      <c r="K47" t="s">
        <v>426</v>
      </c>
      <c r="L47">
        <v>1191</v>
      </c>
      <c r="N47">
        <v>1013</v>
      </c>
      <c r="O47" t="s">
        <v>362</v>
      </c>
      <c r="P47" t="s">
        <v>362</v>
      </c>
      <c r="Q47">
        <v>1</v>
      </c>
      <c r="X47">
        <v>20.6</v>
      </c>
      <c r="Y47">
        <v>0</v>
      </c>
      <c r="Z47">
        <v>0</v>
      </c>
      <c r="AA47">
        <v>0</v>
      </c>
      <c r="AB47">
        <v>505.19</v>
      </c>
      <c r="AC47">
        <v>0</v>
      </c>
      <c r="AD47">
        <v>1</v>
      </c>
      <c r="AE47">
        <v>1</v>
      </c>
      <c r="AF47" t="s">
        <v>101</v>
      </c>
      <c r="AG47">
        <v>6.1800000000000006</v>
      </c>
      <c r="AH47">
        <v>2</v>
      </c>
      <c r="AI47">
        <v>65176088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ROW(Source!A103)</f>
        <v>103</v>
      </c>
      <c r="B48">
        <v>65176104</v>
      </c>
      <c r="C48">
        <v>65176087</v>
      </c>
      <c r="D48">
        <v>37064876</v>
      </c>
      <c r="E48">
        <v>112</v>
      </c>
      <c r="F48">
        <v>1</v>
      </c>
      <c r="G48">
        <v>1</v>
      </c>
      <c r="H48">
        <v>1</v>
      </c>
      <c r="I48" t="s">
        <v>363</v>
      </c>
      <c r="J48" t="s">
        <v>3</v>
      </c>
      <c r="K48" t="s">
        <v>364</v>
      </c>
      <c r="L48">
        <v>1191</v>
      </c>
      <c r="N48">
        <v>1013</v>
      </c>
      <c r="O48" t="s">
        <v>362</v>
      </c>
      <c r="P48" t="s">
        <v>362</v>
      </c>
      <c r="Q48">
        <v>1</v>
      </c>
      <c r="X48">
        <v>2.85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101</v>
      </c>
      <c r="AG48">
        <v>0.85499999999999998</v>
      </c>
      <c r="AH48">
        <v>2</v>
      </c>
      <c r="AI48">
        <v>65176089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ROW(Source!A103)</f>
        <v>103</v>
      </c>
      <c r="B49">
        <v>65176105</v>
      </c>
      <c r="C49">
        <v>65176087</v>
      </c>
      <c r="D49">
        <v>64001498</v>
      </c>
      <c r="E49">
        <v>1</v>
      </c>
      <c r="F49">
        <v>1</v>
      </c>
      <c r="G49">
        <v>1</v>
      </c>
      <c r="H49">
        <v>2</v>
      </c>
      <c r="I49" t="s">
        <v>427</v>
      </c>
      <c r="J49" t="s">
        <v>428</v>
      </c>
      <c r="K49" t="s">
        <v>429</v>
      </c>
      <c r="L49">
        <v>1368</v>
      </c>
      <c r="N49">
        <v>1011</v>
      </c>
      <c r="O49" t="s">
        <v>368</v>
      </c>
      <c r="P49" t="s">
        <v>368</v>
      </c>
      <c r="Q49">
        <v>1</v>
      </c>
      <c r="X49">
        <v>1.01</v>
      </c>
      <c r="Y49">
        <v>0</v>
      </c>
      <c r="Z49">
        <v>1689.57</v>
      </c>
      <c r="AA49">
        <v>563.76</v>
      </c>
      <c r="AB49">
        <v>0</v>
      </c>
      <c r="AC49">
        <v>0</v>
      </c>
      <c r="AD49">
        <v>1</v>
      </c>
      <c r="AE49">
        <v>0</v>
      </c>
      <c r="AF49" t="s">
        <v>101</v>
      </c>
      <c r="AG49">
        <v>0.30299999999999999</v>
      </c>
      <c r="AH49">
        <v>2</v>
      </c>
      <c r="AI49">
        <v>65176090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ROW(Source!A103)</f>
        <v>103</v>
      </c>
      <c r="B50">
        <v>65176106</v>
      </c>
      <c r="C50">
        <v>65176087</v>
      </c>
      <c r="D50">
        <v>64001515</v>
      </c>
      <c r="E50">
        <v>1</v>
      </c>
      <c r="F50">
        <v>1</v>
      </c>
      <c r="G50">
        <v>1</v>
      </c>
      <c r="H50">
        <v>2</v>
      </c>
      <c r="I50" t="s">
        <v>402</v>
      </c>
      <c r="J50" t="s">
        <v>403</v>
      </c>
      <c r="K50" t="s">
        <v>404</v>
      </c>
      <c r="L50">
        <v>1368</v>
      </c>
      <c r="N50">
        <v>1011</v>
      </c>
      <c r="O50" t="s">
        <v>368</v>
      </c>
      <c r="P50" t="s">
        <v>368</v>
      </c>
      <c r="Q50">
        <v>1</v>
      </c>
      <c r="X50">
        <v>0.92</v>
      </c>
      <c r="Y50">
        <v>0</v>
      </c>
      <c r="Z50">
        <v>1551.19</v>
      </c>
      <c r="AA50">
        <v>658.94</v>
      </c>
      <c r="AB50">
        <v>0</v>
      </c>
      <c r="AC50">
        <v>0</v>
      </c>
      <c r="AD50">
        <v>1</v>
      </c>
      <c r="AE50">
        <v>0</v>
      </c>
      <c r="AF50" t="s">
        <v>101</v>
      </c>
      <c r="AG50">
        <v>0.27600000000000002</v>
      </c>
      <c r="AH50">
        <v>2</v>
      </c>
      <c r="AI50">
        <v>65176091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ROW(Source!A103)</f>
        <v>103</v>
      </c>
      <c r="B51">
        <v>65176107</v>
      </c>
      <c r="C51">
        <v>65176087</v>
      </c>
      <c r="D51">
        <v>64002400</v>
      </c>
      <c r="E51">
        <v>1</v>
      </c>
      <c r="F51">
        <v>1</v>
      </c>
      <c r="G51">
        <v>1</v>
      </c>
      <c r="H51">
        <v>2</v>
      </c>
      <c r="I51" t="s">
        <v>373</v>
      </c>
      <c r="J51" t="s">
        <v>374</v>
      </c>
      <c r="K51" t="s">
        <v>375</v>
      </c>
      <c r="L51">
        <v>1368</v>
      </c>
      <c r="N51">
        <v>1011</v>
      </c>
      <c r="O51" t="s">
        <v>368</v>
      </c>
      <c r="P51" t="s">
        <v>368</v>
      </c>
      <c r="Q51">
        <v>1</v>
      </c>
      <c r="X51">
        <v>0.92</v>
      </c>
      <c r="Y51">
        <v>0</v>
      </c>
      <c r="Z51">
        <v>477.92</v>
      </c>
      <c r="AA51">
        <v>490.55</v>
      </c>
      <c r="AB51">
        <v>0</v>
      </c>
      <c r="AC51">
        <v>0</v>
      </c>
      <c r="AD51">
        <v>1</v>
      </c>
      <c r="AE51">
        <v>0</v>
      </c>
      <c r="AF51" t="s">
        <v>101</v>
      </c>
      <c r="AG51">
        <v>0.27600000000000002</v>
      </c>
      <c r="AH51">
        <v>2</v>
      </c>
      <c r="AI51">
        <v>65176092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ROW(Source!A103)</f>
        <v>103</v>
      </c>
      <c r="B52">
        <v>65176108</v>
      </c>
      <c r="C52">
        <v>65176087</v>
      </c>
      <c r="D52">
        <v>64002580</v>
      </c>
      <c r="E52">
        <v>1</v>
      </c>
      <c r="F52">
        <v>1</v>
      </c>
      <c r="G52">
        <v>1</v>
      </c>
      <c r="H52">
        <v>2</v>
      </c>
      <c r="I52" t="s">
        <v>430</v>
      </c>
      <c r="J52" t="s">
        <v>431</v>
      </c>
      <c r="K52" t="s">
        <v>432</v>
      </c>
      <c r="L52">
        <v>1368</v>
      </c>
      <c r="N52">
        <v>1011</v>
      </c>
      <c r="O52" t="s">
        <v>368</v>
      </c>
      <c r="P52" t="s">
        <v>368</v>
      </c>
      <c r="Q52">
        <v>1</v>
      </c>
      <c r="X52">
        <v>0.33</v>
      </c>
      <c r="Y52">
        <v>0</v>
      </c>
      <c r="Z52">
        <v>99.95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101</v>
      </c>
      <c r="AG52">
        <v>9.9000000000000005E-2</v>
      </c>
      <c r="AH52">
        <v>2</v>
      </c>
      <c r="AI52">
        <v>65176093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ROW(Source!A103)</f>
        <v>103</v>
      </c>
      <c r="B53">
        <v>65176109</v>
      </c>
      <c r="C53">
        <v>65176087</v>
      </c>
      <c r="D53">
        <v>64002592</v>
      </c>
      <c r="E53">
        <v>1</v>
      </c>
      <c r="F53">
        <v>1</v>
      </c>
      <c r="G53">
        <v>1</v>
      </c>
      <c r="H53">
        <v>2</v>
      </c>
      <c r="I53" t="s">
        <v>433</v>
      </c>
      <c r="J53" t="s">
        <v>434</v>
      </c>
      <c r="K53" t="s">
        <v>435</v>
      </c>
      <c r="L53">
        <v>1368</v>
      </c>
      <c r="N53">
        <v>1011</v>
      </c>
      <c r="O53" t="s">
        <v>368</v>
      </c>
      <c r="P53" t="s">
        <v>368</v>
      </c>
      <c r="Q53">
        <v>1</v>
      </c>
      <c r="X53">
        <v>2.33</v>
      </c>
      <c r="Y53">
        <v>0</v>
      </c>
      <c r="Z53">
        <v>26.32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101</v>
      </c>
      <c r="AG53">
        <v>0.69899999999999995</v>
      </c>
      <c r="AH53">
        <v>2</v>
      </c>
      <c r="AI53">
        <v>65176094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ROW(Source!A103)</f>
        <v>103</v>
      </c>
      <c r="B54">
        <v>65176110</v>
      </c>
      <c r="C54">
        <v>65176087</v>
      </c>
      <c r="D54">
        <v>63954803</v>
      </c>
      <c r="E54">
        <v>1</v>
      </c>
      <c r="F54">
        <v>1</v>
      </c>
      <c r="G54">
        <v>1</v>
      </c>
      <c r="H54">
        <v>3</v>
      </c>
      <c r="I54" t="s">
        <v>436</v>
      </c>
      <c r="J54" t="s">
        <v>437</v>
      </c>
      <c r="K54" t="s">
        <v>438</v>
      </c>
      <c r="L54">
        <v>1383</v>
      </c>
      <c r="N54">
        <v>1013</v>
      </c>
      <c r="O54" t="s">
        <v>439</v>
      </c>
      <c r="P54" t="s">
        <v>439</v>
      </c>
      <c r="Q54">
        <v>1</v>
      </c>
      <c r="X54">
        <v>0.13439999999999999</v>
      </c>
      <c r="Y54">
        <v>5.56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100</v>
      </c>
      <c r="AG54">
        <v>0</v>
      </c>
      <c r="AH54">
        <v>2</v>
      </c>
      <c r="AI54">
        <v>65176095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ROW(Source!A103)</f>
        <v>103</v>
      </c>
      <c r="B55">
        <v>65176111</v>
      </c>
      <c r="C55">
        <v>65176087</v>
      </c>
      <c r="D55">
        <v>63955524</v>
      </c>
      <c r="E55">
        <v>1</v>
      </c>
      <c r="F55">
        <v>1</v>
      </c>
      <c r="G55">
        <v>1</v>
      </c>
      <c r="H55">
        <v>3</v>
      </c>
      <c r="I55" t="s">
        <v>440</v>
      </c>
      <c r="J55" t="s">
        <v>441</v>
      </c>
      <c r="K55" t="s">
        <v>442</v>
      </c>
      <c r="L55">
        <v>1346</v>
      </c>
      <c r="N55">
        <v>1009</v>
      </c>
      <c r="O55" t="s">
        <v>380</v>
      </c>
      <c r="P55" t="s">
        <v>380</v>
      </c>
      <c r="Q55">
        <v>1</v>
      </c>
      <c r="X55">
        <v>0.2</v>
      </c>
      <c r="Y55">
        <v>155.63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100</v>
      </c>
      <c r="AG55">
        <v>0</v>
      </c>
      <c r="AH55">
        <v>2</v>
      </c>
      <c r="AI55">
        <v>65176096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ROW(Source!A103)</f>
        <v>103</v>
      </c>
      <c r="B56">
        <v>65176112</v>
      </c>
      <c r="C56">
        <v>65176087</v>
      </c>
      <c r="D56">
        <v>63956166</v>
      </c>
      <c r="E56">
        <v>1</v>
      </c>
      <c r="F56">
        <v>1</v>
      </c>
      <c r="G56">
        <v>1</v>
      </c>
      <c r="H56">
        <v>3</v>
      </c>
      <c r="I56" t="s">
        <v>416</v>
      </c>
      <c r="J56" t="s">
        <v>417</v>
      </c>
      <c r="K56" t="s">
        <v>418</v>
      </c>
      <c r="L56">
        <v>1346</v>
      </c>
      <c r="N56">
        <v>1009</v>
      </c>
      <c r="O56" t="s">
        <v>380</v>
      </c>
      <c r="P56" t="s">
        <v>380</v>
      </c>
      <c r="Q56">
        <v>1</v>
      </c>
      <c r="X56">
        <v>1.25</v>
      </c>
      <c r="Y56">
        <v>174.93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100</v>
      </c>
      <c r="AG56">
        <v>0</v>
      </c>
      <c r="AH56">
        <v>2</v>
      </c>
      <c r="AI56">
        <v>65176097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ROW(Source!A103)</f>
        <v>103</v>
      </c>
      <c r="B57">
        <v>65176113</v>
      </c>
      <c r="C57">
        <v>65176087</v>
      </c>
      <c r="D57">
        <v>63960894</v>
      </c>
      <c r="E57">
        <v>1</v>
      </c>
      <c r="F57">
        <v>1</v>
      </c>
      <c r="G57">
        <v>1</v>
      </c>
      <c r="H57">
        <v>3</v>
      </c>
      <c r="I57" t="s">
        <v>443</v>
      </c>
      <c r="J57" t="s">
        <v>444</v>
      </c>
      <c r="K57" t="s">
        <v>445</v>
      </c>
      <c r="L57">
        <v>1348</v>
      </c>
      <c r="N57">
        <v>1009</v>
      </c>
      <c r="O57" t="s">
        <v>163</v>
      </c>
      <c r="P57" t="s">
        <v>163</v>
      </c>
      <c r="Q57">
        <v>1000</v>
      </c>
      <c r="X57">
        <v>8.1000000000000003E-2</v>
      </c>
      <c r="Y57">
        <v>105278.81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100</v>
      </c>
      <c r="AG57">
        <v>0</v>
      </c>
      <c r="AH57">
        <v>2</v>
      </c>
      <c r="AI57">
        <v>65176098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ROW(Source!A103)</f>
        <v>103</v>
      </c>
      <c r="B58">
        <v>65176114</v>
      </c>
      <c r="C58">
        <v>65176087</v>
      </c>
      <c r="D58">
        <v>63963082</v>
      </c>
      <c r="E58">
        <v>1</v>
      </c>
      <c r="F58">
        <v>1</v>
      </c>
      <c r="G58">
        <v>1</v>
      </c>
      <c r="H58">
        <v>3</v>
      </c>
      <c r="I58" t="s">
        <v>419</v>
      </c>
      <c r="J58" t="s">
        <v>420</v>
      </c>
      <c r="K58" t="s">
        <v>421</v>
      </c>
      <c r="L58">
        <v>1348</v>
      </c>
      <c r="N58">
        <v>1009</v>
      </c>
      <c r="O58" t="s">
        <v>163</v>
      </c>
      <c r="P58" t="s">
        <v>163</v>
      </c>
      <c r="Q58">
        <v>1000</v>
      </c>
      <c r="X58">
        <v>4.0000000000000002E-4</v>
      </c>
      <c r="Y58">
        <v>70310.45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100</v>
      </c>
      <c r="AG58">
        <v>0</v>
      </c>
      <c r="AH58">
        <v>2</v>
      </c>
      <c r="AI58">
        <v>65176099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ROW(Source!A103)</f>
        <v>103</v>
      </c>
      <c r="B59">
        <v>65176115</v>
      </c>
      <c r="C59">
        <v>65176087</v>
      </c>
      <c r="D59">
        <v>63972631</v>
      </c>
      <c r="E59">
        <v>1</v>
      </c>
      <c r="F59">
        <v>1</v>
      </c>
      <c r="G59">
        <v>1</v>
      </c>
      <c r="H59">
        <v>3</v>
      </c>
      <c r="I59" t="s">
        <v>422</v>
      </c>
      <c r="J59" t="s">
        <v>423</v>
      </c>
      <c r="K59" t="s">
        <v>424</v>
      </c>
      <c r="L59">
        <v>1346</v>
      </c>
      <c r="N59">
        <v>1009</v>
      </c>
      <c r="O59" t="s">
        <v>380</v>
      </c>
      <c r="P59" t="s">
        <v>380</v>
      </c>
      <c r="Q59">
        <v>1</v>
      </c>
      <c r="X59">
        <v>8.17</v>
      </c>
      <c r="Y59">
        <v>79.88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100</v>
      </c>
      <c r="AG59">
        <v>0</v>
      </c>
      <c r="AH59">
        <v>2</v>
      </c>
      <c r="AI59">
        <v>65176100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ROW(Source!A103)</f>
        <v>103</v>
      </c>
      <c r="B60">
        <v>65176116</v>
      </c>
      <c r="C60">
        <v>65176087</v>
      </c>
      <c r="D60">
        <v>63979883</v>
      </c>
      <c r="E60">
        <v>1</v>
      </c>
      <c r="F60">
        <v>1</v>
      </c>
      <c r="G60">
        <v>1</v>
      </c>
      <c r="H60">
        <v>3</v>
      </c>
      <c r="I60" t="s">
        <v>446</v>
      </c>
      <c r="J60" t="s">
        <v>447</v>
      </c>
      <c r="K60" t="s">
        <v>448</v>
      </c>
      <c r="L60">
        <v>1455</v>
      </c>
      <c r="N60">
        <v>1013</v>
      </c>
      <c r="O60" t="s">
        <v>132</v>
      </c>
      <c r="P60" t="s">
        <v>132</v>
      </c>
      <c r="Q60">
        <v>1</v>
      </c>
      <c r="X60">
        <v>0.1</v>
      </c>
      <c r="Y60">
        <v>944.69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100</v>
      </c>
      <c r="AG60">
        <v>0</v>
      </c>
      <c r="AH60">
        <v>2</v>
      </c>
      <c r="AI60">
        <v>65176101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ROW(Source!A103)</f>
        <v>103</v>
      </c>
      <c r="B61">
        <v>65176117</v>
      </c>
      <c r="C61">
        <v>65176087</v>
      </c>
      <c r="D61">
        <v>63889959</v>
      </c>
      <c r="E61">
        <v>112</v>
      </c>
      <c r="F61">
        <v>1</v>
      </c>
      <c r="G61">
        <v>1</v>
      </c>
      <c r="H61">
        <v>3</v>
      </c>
      <c r="I61" t="s">
        <v>412</v>
      </c>
      <c r="J61" t="s">
        <v>3</v>
      </c>
      <c r="K61" t="s">
        <v>413</v>
      </c>
      <c r="L61">
        <v>3277935</v>
      </c>
      <c r="N61">
        <v>1013</v>
      </c>
      <c r="O61" t="s">
        <v>414</v>
      </c>
      <c r="P61" t="s">
        <v>414</v>
      </c>
      <c r="Q61">
        <v>1</v>
      </c>
      <c r="X61">
        <v>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100</v>
      </c>
      <c r="AG61">
        <v>0</v>
      </c>
      <c r="AH61">
        <v>2</v>
      </c>
      <c r="AI61">
        <v>65176102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ROW(Source!A104)</f>
        <v>104</v>
      </c>
      <c r="B62">
        <v>65176130</v>
      </c>
      <c r="C62">
        <v>65176118</v>
      </c>
      <c r="D62">
        <v>37071037</v>
      </c>
      <c r="E62">
        <v>112</v>
      </c>
      <c r="F62">
        <v>1</v>
      </c>
      <c r="G62">
        <v>1</v>
      </c>
      <c r="H62">
        <v>1</v>
      </c>
      <c r="I62" t="s">
        <v>400</v>
      </c>
      <c r="J62" t="s">
        <v>3</v>
      </c>
      <c r="K62" t="s">
        <v>415</v>
      </c>
      <c r="L62">
        <v>1191</v>
      </c>
      <c r="N62">
        <v>1013</v>
      </c>
      <c r="O62" t="s">
        <v>362</v>
      </c>
      <c r="P62" t="s">
        <v>362</v>
      </c>
      <c r="Q62">
        <v>1</v>
      </c>
      <c r="X62">
        <v>24.7</v>
      </c>
      <c r="Y62">
        <v>0</v>
      </c>
      <c r="Z62">
        <v>0</v>
      </c>
      <c r="AA62">
        <v>0</v>
      </c>
      <c r="AB62">
        <v>490.55</v>
      </c>
      <c r="AC62">
        <v>0</v>
      </c>
      <c r="AD62">
        <v>1</v>
      </c>
      <c r="AE62">
        <v>1</v>
      </c>
      <c r="AF62" t="s">
        <v>101</v>
      </c>
      <c r="AG62">
        <v>7.4099999999999993</v>
      </c>
      <c r="AH62">
        <v>2</v>
      </c>
      <c r="AI62">
        <v>65176119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ROW(Source!A104)</f>
        <v>104</v>
      </c>
      <c r="B63">
        <v>65176131</v>
      </c>
      <c r="C63">
        <v>65176118</v>
      </c>
      <c r="D63">
        <v>37064876</v>
      </c>
      <c r="E63">
        <v>112</v>
      </c>
      <c r="F63">
        <v>1</v>
      </c>
      <c r="G63">
        <v>1</v>
      </c>
      <c r="H63">
        <v>1</v>
      </c>
      <c r="I63" t="s">
        <v>363</v>
      </c>
      <c r="J63" t="s">
        <v>3</v>
      </c>
      <c r="K63" t="s">
        <v>364</v>
      </c>
      <c r="L63">
        <v>1191</v>
      </c>
      <c r="N63">
        <v>1013</v>
      </c>
      <c r="O63" t="s">
        <v>362</v>
      </c>
      <c r="P63" t="s">
        <v>362</v>
      </c>
      <c r="Q63">
        <v>1</v>
      </c>
      <c r="X63">
        <v>0.61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2</v>
      </c>
      <c r="AF63" t="s">
        <v>101</v>
      </c>
      <c r="AG63">
        <v>0.183</v>
      </c>
      <c r="AH63">
        <v>2</v>
      </c>
      <c r="AI63">
        <v>65176120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ROW(Source!A104)</f>
        <v>104</v>
      </c>
      <c r="B64">
        <v>65176132</v>
      </c>
      <c r="C64">
        <v>65176118</v>
      </c>
      <c r="D64">
        <v>64001515</v>
      </c>
      <c r="E64">
        <v>1</v>
      </c>
      <c r="F64">
        <v>1</v>
      </c>
      <c r="G64">
        <v>1</v>
      </c>
      <c r="H64">
        <v>2</v>
      </c>
      <c r="I64" t="s">
        <v>402</v>
      </c>
      <c r="J64" t="s">
        <v>403</v>
      </c>
      <c r="K64" t="s">
        <v>404</v>
      </c>
      <c r="L64">
        <v>1368</v>
      </c>
      <c r="N64">
        <v>1011</v>
      </c>
      <c r="O64" t="s">
        <v>368</v>
      </c>
      <c r="P64" t="s">
        <v>368</v>
      </c>
      <c r="Q64">
        <v>1</v>
      </c>
      <c r="X64">
        <v>0.22</v>
      </c>
      <c r="Y64">
        <v>0</v>
      </c>
      <c r="Z64">
        <v>1551.19</v>
      </c>
      <c r="AA64">
        <v>658.94</v>
      </c>
      <c r="AB64">
        <v>0</v>
      </c>
      <c r="AC64">
        <v>0</v>
      </c>
      <c r="AD64">
        <v>1</v>
      </c>
      <c r="AE64">
        <v>0</v>
      </c>
      <c r="AF64" t="s">
        <v>101</v>
      </c>
      <c r="AG64">
        <v>6.6000000000000003E-2</v>
      </c>
      <c r="AH64">
        <v>2</v>
      </c>
      <c r="AI64">
        <v>65176121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ROW(Source!A104)</f>
        <v>104</v>
      </c>
      <c r="B65">
        <v>65176133</v>
      </c>
      <c r="C65">
        <v>65176118</v>
      </c>
      <c r="D65">
        <v>64001652</v>
      </c>
      <c r="E65">
        <v>1</v>
      </c>
      <c r="F65">
        <v>1</v>
      </c>
      <c r="G65">
        <v>1</v>
      </c>
      <c r="H65">
        <v>2</v>
      </c>
      <c r="I65" t="s">
        <v>449</v>
      </c>
      <c r="J65" t="s">
        <v>450</v>
      </c>
      <c r="K65" t="s">
        <v>451</v>
      </c>
      <c r="L65">
        <v>1368</v>
      </c>
      <c r="N65">
        <v>1011</v>
      </c>
      <c r="O65" t="s">
        <v>368</v>
      </c>
      <c r="P65" t="s">
        <v>368</v>
      </c>
      <c r="Q65">
        <v>1</v>
      </c>
      <c r="X65">
        <v>0.17</v>
      </c>
      <c r="Y65">
        <v>0</v>
      </c>
      <c r="Z65">
        <v>55.78</v>
      </c>
      <c r="AA65">
        <v>435.64</v>
      </c>
      <c r="AB65">
        <v>0</v>
      </c>
      <c r="AC65">
        <v>0</v>
      </c>
      <c r="AD65">
        <v>1</v>
      </c>
      <c r="AE65">
        <v>0</v>
      </c>
      <c r="AF65" t="s">
        <v>101</v>
      </c>
      <c r="AG65">
        <v>5.1000000000000004E-2</v>
      </c>
      <c r="AH65">
        <v>2</v>
      </c>
      <c r="AI65">
        <v>65176122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ROW(Source!A104)</f>
        <v>104</v>
      </c>
      <c r="B66">
        <v>65176134</v>
      </c>
      <c r="C66">
        <v>65176118</v>
      </c>
      <c r="D66">
        <v>64002400</v>
      </c>
      <c r="E66">
        <v>1</v>
      </c>
      <c r="F66">
        <v>1</v>
      </c>
      <c r="G66">
        <v>1</v>
      </c>
      <c r="H66">
        <v>2</v>
      </c>
      <c r="I66" t="s">
        <v>373</v>
      </c>
      <c r="J66" t="s">
        <v>374</v>
      </c>
      <c r="K66" t="s">
        <v>375</v>
      </c>
      <c r="L66">
        <v>1368</v>
      </c>
      <c r="N66">
        <v>1011</v>
      </c>
      <c r="O66" t="s">
        <v>368</v>
      </c>
      <c r="P66" t="s">
        <v>368</v>
      </c>
      <c r="Q66">
        <v>1</v>
      </c>
      <c r="X66">
        <v>0.22</v>
      </c>
      <c r="Y66">
        <v>0</v>
      </c>
      <c r="Z66">
        <v>477.92</v>
      </c>
      <c r="AA66">
        <v>490.55</v>
      </c>
      <c r="AB66">
        <v>0</v>
      </c>
      <c r="AC66">
        <v>0</v>
      </c>
      <c r="AD66">
        <v>1</v>
      </c>
      <c r="AE66">
        <v>0</v>
      </c>
      <c r="AF66" t="s">
        <v>101</v>
      </c>
      <c r="AG66">
        <v>6.6000000000000003E-2</v>
      </c>
      <c r="AH66">
        <v>2</v>
      </c>
      <c r="AI66">
        <v>65176123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ROW(Source!A104)</f>
        <v>104</v>
      </c>
      <c r="B67">
        <v>65176135</v>
      </c>
      <c r="C67">
        <v>65176118</v>
      </c>
      <c r="D67">
        <v>64002592</v>
      </c>
      <c r="E67">
        <v>1</v>
      </c>
      <c r="F67">
        <v>1</v>
      </c>
      <c r="G67">
        <v>1</v>
      </c>
      <c r="H67">
        <v>2</v>
      </c>
      <c r="I67" t="s">
        <v>433</v>
      </c>
      <c r="J67" t="s">
        <v>434</v>
      </c>
      <c r="K67" t="s">
        <v>435</v>
      </c>
      <c r="L67">
        <v>1368</v>
      </c>
      <c r="N67">
        <v>1011</v>
      </c>
      <c r="O67" t="s">
        <v>368</v>
      </c>
      <c r="P67" t="s">
        <v>368</v>
      </c>
      <c r="Q67">
        <v>1</v>
      </c>
      <c r="X67">
        <v>0.55000000000000004</v>
      </c>
      <c r="Y67">
        <v>0</v>
      </c>
      <c r="Z67">
        <v>26.32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101</v>
      </c>
      <c r="AG67">
        <v>0.16500000000000001</v>
      </c>
      <c r="AH67">
        <v>2</v>
      </c>
      <c r="AI67">
        <v>65176124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ROW(Source!A104)</f>
        <v>104</v>
      </c>
      <c r="B68">
        <v>65176136</v>
      </c>
      <c r="C68">
        <v>65176118</v>
      </c>
      <c r="D68">
        <v>63955524</v>
      </c>
      <c r="E68">
        <v>1</v>
      </c>
      <c r="F68">
        <v>1</v>
      </c>
      <c r="G68">
        <v>1</v>
      </c>
      <c r="H68">
        <v>3</v>
      </c>
      <c r="I68" t="s">
        <v>440</v>
      </c>
      <c r="J68" t="s">
        <v>441</v>
      </c>
      <c r="K68" t="s">
        <v>442</v>
      </c>
      <c r="L68">
        <v>1346</v>
      </c>
      <c r="N68">
        <v>1009</v>
      </c>
      <c r="O68" t="s">
        <v>380</v>
      </c>
      <c r="P68" t="s">
        <v>380</v>
      </c>
      <c r="Q68">
        <v>1</v>
      </c>
      <c r="X68">
        <v>0.2</v>
      </c>
      <c r="Y68">
        <v>155.63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100</v>
      </c>
      <c r="AG68">
        <v>0</v>
      </c>
      <c r="AH68">
        <v>2</v>
      </c>
      <c r="AI68">
        <v>65176125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ROW(Source!A104)</f>
        <v>104</v>
      </c>
      <c r="B69">
        <v>65176137</v>
      </c>
      <c r="C69">
        <v>65176118</v>
      </c>
      <c r="D69">
        <v>63956166</v>
      </c>
      <c r="E69">
        <v>1</v>
      </c>
      <c r="F69">
        <v>1</v>
      </c>
      <c r="G69">
        <v>1</v>
      </c>
      <c r="H69">
        <v>3</v>
      </c>
      <c r="I69" t="s">
        <v>416</v>
      </c>
      <c r="J69" t="s">
        <v>417</v>
      </c>
      <c r="K69" t="s">
        <v>418</v>
      </c>
      <c r="L69">
        <v>1346</v>
      </c>
      <c r="N69">
        <v>1009</v>
      </c>
      <c r="O69" t="s">
        <v>380</v>
      </c>
      <c r="P69" t="s">
        <v>380</v>
      </c>
      <c r="Q69">
        <v>1</v>
      </c>
      <c r="X69">
        <v>6</v>
      </c>
      <c r="Y69">
        <v>174.93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100</v>
      </c>
      <c r="AG69">
        <v>0</v>
      </c>
      <c r="AH69">
        <v>2</v>
      </c>
      <c r="AI69">
        <v>65176126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ROW(Source!A104)</f>
        <v>104</v>
      </c>
      <c r="B70">
        <v>65176138</v>
      </c>
      <c r="C70">
        <v>65176118</v>
      </c>
      <c r="D70">
        <v>63963261</v>
      </c>
      <c r="E70">
        <v>1</v>
      </c>
      <c r="F70">
        <v>1</v>
      </c>
      <c r="G70">
        <v>1</v>
      </c>
      <c r="H70">
        <v>3</v>
      </c>
      <c r="I70" t="s">
        <v>453</v>
      </c>
      <c r="J70" t="s">
        <v>454</v>
      </c>
      <c r="K70" t="s">
        <v>455</v>
      </c>
      <c r="L70">
        <v>1348</v>
      </c>
      <c r="N70">
        <v>1009</v>
      </c>
      <c r="O70" t="s">
        <v>163</v>
      </c>
      <c r="P70" t="s">
        <v>163</v>
      </c>
      <c r="Q70">
        <v>1000</v>
      </c>
      <c r="X70">
        <v>7.0000000000000007E-2</v>
      </c>
      <c r="Y70">
        <v>55303.81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100</v>
      </c>
      <c r="AG70">
        <v>0</v>
      </c>
      <c r="AH70">
        <v>2</v>
      </c>
      <c r="AI70">
        <v>65176127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ROW(Source!A104)</f>
        <v>104</v>
      </c>
      <c r="B71">
        <v>65176139</v>
      </c>
      <c r="C71">
        <v>65176118</v>
      </c>
      <c r="D71">
        <v>63972631</v>
      </c>
      <c r="E71">
        <v>1</v>
      </c>
      <c r="F71">
        <v>1</v>
      </c>
      <c r="G71">
        <v>1</v>
      </c>
      <c r="H71">
        <v>3</v>
      </c>
      <c r="I71" t="s">
        <v>422</v>
      </c>
      <c r="J71" t="s">
        <v>423</v>
      </c>
      <c r="K71" t="s">
        <v>424</v>
      </c>
      <c r="L71">
        <v>1346</v>
      </c>
      <c r="N71">
        <v>1009</v>
      </c>
      <c r="O71" t="s">
        <v>380</v>
      </c>
      <c r="P71" t="s">
        <v>380</v>
      </c>
      <c r="Q71">
        <v>1</v>
      </c>
      <c r="X71">
        <v>3</v>
      </c>
      <c r="Y71">
        <v>79.88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100</v>
      </c>
      <c r="AG71">
        <v>0</v>
      </c>
      <c r="AH71">
        <v>2</v>
      </c>
      <c r="AI71">
        <v>65176128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ROW(Source!A104)</f>
        <v>104</v>
      </c>
      <c r="B72">
        <v>65176140</v>
      </c>
      <c r="C72">
        <v>65176118</v>
      </c>
      <c r="D72">
        <v>63889959</v>
      </c>
      <c r="E72">
        <v>112</v>
      </c>
      <c r="F72">
        <v>1</v>
      </c>
      <c r="G72">
        <v>1</v>
      </c>
      <c r="H72">
        <v>3</v>
      </c>
      <c r="I72" t="s">
        <v>412</v>
      </c>
      <c r="J72" t="s">
        <v>3</v>
      </c>
      <c r="K72" t="s">
        <v>413</v>
      </c>
      <c r="L72">
        <v>3277935</v>
      </c>
      <c r="N72">
        <v>1013</v>
      </c>
      <c r="O72" t="s">
        <v>414</v>
      </c>
      <c r="P72" t="s">
        <v>414</v>
      </c>
      <c r="Q72">
        <v>1</v>
      </c>
      <c r="X72">
        <v>2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100</v>
      </c>
      <c r="AG72">
        <v>0</v>
      </c>
      <c r="AH72">
        <v>2</v>
      </c>
      <c r="AI72">
        <v>65176129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ROW(Source!A105)</f>
        <v>105</v>
      </c>
      <c r="B73">
        <v>65176151</v>
      </c>
      <c r="C73">
        <v>65176141</v>
      </c>
      <c r="D73">
        <v>37064878</v>
      </c>
      <c r="E73">
        <v>109</v>
      </c>
      <c r="F73">
        <v>1</v>
      </c>
      <c r="G73">
        <v>1</v>
      </c>
      <c r="H73">
        <v>1</v>
      </c>
      <c r="I73" t="s">
        <v>456</v>
      </c>
      <c r="J73" t="s">
        <v>3</v>
      </c>
      <c r="K73" t="s">
        <v>457</v>
      </c>
      <c r="L73">
        <v>1191</v>
      </c>
      <c r="N73">
        <v>1013</v>
      </c>
      <c r="O73" t="s">
        <v>362</v>
      </c>
      <c r="P73" t="s">
        <v>362</v>
      </c>
      <c r="Q73">
        <v>1</v>
      </c>
      <c r="X73">
        <v>8.32</v>
      </c>
      <c r="Y73">
        <v>0</v>
      </c>
      <c r="Z73">
        <v>0</v>
      </c>
      <c r="AA73">
        <v>0</v>
      </c>
      <c r="AB73">
        <v>479.56</v>
      </c>
      <c r="AC73">
        <v>0</v>
      </c>
      <c r="AD73">
        <v>1</v>
      </c>
      <c r="AE73">
        <v>1</v>
      </c>
      <c r="AF73" t="s">
        <v>101</v>
      </c>
      <c r="AG73">
        <v>2.496</v>
      </c>
      <c r="AH73">
        <v>2</v>
      </c>
      <c r="AI73">
        <v>65176142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ROW(Source!A105)</f>
        <v>105</v>
      </c>
      <c r="B74">
        <v>65176152</v>
      </c>
      <c r="C74">
        <v>65176141</v>
      </c>
      <c r="D74">
        <v>37064876</v>
      </c>
      <c r="E74">
        <v>109</v>
      </c>
      <c r="F74">
        <v>1</v>
      </c>
      <c r="G74">
        <v>1</v>
      </c>
      <c r="H74">
        <v>1</v>
      </c>
      <c r="I74" t="s">
        <v>363</v>
      </c>
      <c r="J74" t="s">
        <v>3</v>
      </c>
      <c r="K74" t="s">
        <v>364</v>
      </c>
      <c r="L74">
        <v>1191</v>
      </c>
      <c r="N74">
        <v>1013</v>
      </c>
      <c r="O74" t="s">
        <v>362</v>
      </c>
      <c r="P74" t="s">
        <v>362</v>
      </c>
      <c r="Q74">
        <v>1</v>
      </c>
      <c r="X74">
        <v>7.08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2</v>
      </c>
      <c r="AF74" t="s">
        <v>101</v>
      </c>
      <c r="AG74">
        <v>2.1240000000000001</v>
      </c>
      <c r="AH74">
        <v>2</v>
      </c>
      <c r="AI74">
        <v>65176143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ROW(Source!A105)</f>
        <v>105</v>
      </c>
      <c r="B75">
        <v>65176153</v>
      </c>
      <c r="C75">
        <v>65176141</v>
      </c>
      <c r="D75">
        <v>59054880</v>
      </c>
      <c r="E75">
        <v>1</v>
      </c>
      <c r="F75">
        <v>1</v>
      </c>
      <c r="G75">
        <v>1</v>
      </c>
      <c r="H75">
        <v>2</v>
      </c>
      <c r="I75" t="s">
        <v>402</v>
      </c>
      <c r="J75" t="s">
        <v>403</v>
      </c>
      <c r="K75" t="s">
        <v>404</v>
      </c>
      <c r="L75">
        <v>1368</v>
      </c>
      <c r="N75">
        <v>1011</v>
      </c>
      <c r="O75" t="s">
        <v>368</v>
      </c>
      <c r="P75" t="s">
        <v>368</v>
      </c>
      <c r="Q75">
        <v>1</v>
      </c>
      <c r="X75">
        <v>0.01</v>
      </c>
      <c r="Y75">
        <v>0</v>
      </c>
      <c r="Z75">
        <v>1551.19</v>
      </c>
      <c r="AA75">
        <v>658.94</v>
      </c>
      <c r="AB75">
        <v>0</v>
      </c>
      <c r="AC75">
        <v>0</v>
      </c>
      <c r="AD75">
        <v>1</v>
      </c>
      <c r="AE75">
        <v>0</v>
      </c>
      <c r="AF75" t="s">
        <v>101</v>
      </c>
      <c r="AG75">
        <v>3.0000000000000001E-3</v>
      </c>
      <c r="AH75">
        <v>2</v>
      </c>
      <c r="AI75">
        <v>65176144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ROW(Source!A105)</f>
        <v>105</v>
      </c>
      <c r="B76">
        <v>65176154</v>
      </c>
      <c r="C76">
        <v>65176141</v>
      </c>
      <c r="D76">
        <v>59055094</v>
      </c>
      <c r="E76">
        <v>1</v>
      </c>
      <c r="F76">
        <v>1</v>
      </c>
      <c r="G76">
        <v>1</v>
      </c>
      <c r="H76">
        <v>2</v>
      </c>
      <c r="I76" t="s">
        <v>458</v>
      </c>
      <c r="J76" t="s">
        <v>459</v>
      </c>
      <c r="K76" t="s">
        <v>460</v>
      </c>
      <c r="L76">
        <v>1368</v>
      </c>
      <c r="N76">
        <v>1011</v>
      </c>
      <c r="O76" t="s">
        <v>368</v>
      </c>
      <c r="P76" t="s">
        <v>368</v>
      </c>
      <c r="Q76">
        <v>1</v>
      </c>
      <c r="X76">
        <v>7.06</v>
      </c>
      <c r="Y76">
        <v>0</v>
      </c>
      <c r="Z76">
        <v>1472.34</v>
      </c>
      <c r="AA76">
        <v>658.94</v>
      </c>
      <c r="AB76">
        <v>0</v>
      </c>
      <c r="AC76">
        <v>0</v>
      </c>
      <c r="AD76">
        <v>1</v>
      </c>
      <c r="AE76">
        <v>0</v>
      </c>
      <c r="AF76" t="s">
        <v>101</v>
      </c>
      <c r="AG76">
        <v>2.1179999999999999</v>
      </c>
      <c r="AH76">
        <v>2</v>
      </c>
      <c r="AI76">
        <v>65176145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ROW(Source!A105)</f>
        <v>105</v>
      </c>
      <c r="B77">
        <v>65176155</v>
      </c>
      <c r="C77">
        <v>65176141</v>
      </c>
      <c r="D77">
        <v>59055768</v>
      </c>
      <c r="E77">
        <v>1</v>
      </c>
      <c r="F77">
        <v>1</v>
      </c>
      <c r="G77">
        <v>1</v>
      </c>
      <c r="H77">
        <v>2</v>
      </c>
      <c r="I77" t="s">
        <v>373</v>
      </c>
      <c r="J77" t="s">
        <v>374</v>
      </c>
      <c r="K77" t="s">
        <v>375</v>
      </c>
      <c r="L77">
        <v>1368</v>
      </c>
      <c r="N77">
        <v>1011</v>
      </c>
      <c r="O77" t="s">
        <v>368</v>
      </c>
      <c r="P77" t="s">
        <v>368</v>
      </c>
      <c r="Q77">
        <v>1</v>
      </c>
      <c r="X77">
        <v>0.01</v>
      </c>
      <c r="Y77">
        <v>0</v>
      </c>
      <c r="Z77">
        <v>477.92</v>
      </c>
      <c r="AA77">
        <v>490.55</v>
      </c>
      <c r="AB77">
        <v>0</v>
      </c>
      <c r="AC77">
        <v>0</v>
      </c>
      <c r="AD77">
        <v>1</v>
      </c>
      <c r="AE77">
        <v>0</v>
      </c>
      <c r="AF77" t="s">
        <v>101</v>
      </c>
      <c r="AG77">
        <v>3.0000000000000001E-3</v>
      </c>
      <c r="AH77">
        <v>2</v>
      </c>
      <c r="AI77">
        <v>65176146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ROW(Source!A105)</f>
        <v>105</v>
      </c>
      <c r="B78">
        <v>65176156</v>
      </c>
      <c r="C78">
        <v>65176141</v>
      </c>
      <c r="D78">
        <v>59007019</v>
      </c>
      <c r="E78">
        <v>1</v>
      </c>
      <c r="F78">
        <v>1</v>
      </c>
      <c r="G78">
        <v>1</v>
      </c>
      <c r="H78">
        <v>3</v>
      </c>
      <c r="I78" t="s">
        <v>461</v>
      </c>
      <c r="J78" t="s">
        <v>462</v>
      </c>
      <c r="K78" t="s">
        <v>463</v>
      </c>
      <c r="L78">
        <v>1348</v>
      </c>
      <c r="N78">
        <v>1009</v>
      </c>
      <c r="O78" t="s">
        <v>163</v>
      </c>
      <c r="P78" t="s">
        <v>163</v>
      </c>
      <c r="Q78">
        <v>1000</v>
      </c>
      <c r="X78">
        <v>4.0000000000000002E-4</v>
      </c>
      <c r="Y78">
        <v>116448.72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100</v>
      </c>
      <c r="AG78">
        <v>0</v>
      </c>
      <c r="AH78">
        <v>2</v>
      </c>
      <c r="AI78">
        <v>65176147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ROW(Source!A105)</f>
        <v>105</v>
      </c>
      <c r="B79">
        <v>65176157</v>
      </c>
      <c r="C79">
        <v>65176141</v>
      </c>
      <c r="D79">
        <v>59007036</v>
      </c>
      <c r="E79">
        <v>1</v>
      </c>
      <c r="F79">
        <v>1</v>
      </c>
      <c r="G79">
        <v>1</v>
      </c>
      <c r="H79">
        <v>3</v>
      </c>
      <c r="I79" t="s">
        <v>464</v>
      </c>
      <c r="J79" t="s">
        <v>465</v>
      </c>
      <c r="K79" t="s">
        <v>466</v>
      </c>
      <c r="L79">
        <v>1348</v>
      </c>
      <c r="N79">
        <v>1009</v>
      </c>
      <c r="O79" t="s">
        <v>163</v>
      </c>
      <c r="P79" t="s">
        <v>163</v>
      </c>
      <c r="Q79">
        <v>1000</v>
      </c>
      <c r="X79">
        <v>1.0000000000000001E-5</v>
      </c>
      <c r="Y79">
        <v>81827.199999999997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100</v>
      </c>
      <c r="AG79">
        <v>0</v>
      </c>
      <c r="AH79">
        <v>2</v>
      </c>
      <c r="AI79">
        <v>65176148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ROW(Source!A105)</f>
        <v>105</v>
      </c>
      <c r="B80">
        <v>65176158</v>
      </c>
      <c r="C80">
        <v>65176141</v>
      </c>
      <c r="D80">
        <v>59008937</v>
      </c>
      <c r="E80">
        <v>1</v>
      </c>
      <c r="F80">
        <v>1</v>
      </c>
      <c r="G80">
        <v>1</v>
      </c>
      <c r="H80">
        <v>3</v>
      </c>
      <c r="I80" t="s">
        <v>467</v>
      </c>
      <c r="J80" t="s">
        <v>468</v>
      </c>
      <c r="K80" t="s">
        <v>469</v>
      </c>
      <c r="L80">
        <v>1302</v>
      </c>
      <c r="N80">
        <v>1003</v>
      </c>
      <c r="O80" t="s">
        <v>470</v>
      </c>
      <c r="P80" t="s">
        <v>470</v>
      </c>
      <c r="Q80">
        <v>10</v>
      </c>
      <c r="X80">
        <v>2.4E-2</v>
      </c>
      <c r="Y80">
        <v>37.71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100</v>
      </c>
      <c r="AG80">
        <v>0</v>
      </c>
      <c r="AH80">
        <v>2</v>
      </c>
      <c r="AI80">
        <v>65176149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ROW(Source!A105)</f>
        <v>105</v>
      </c>
      <c r="B81">
        <v>65176159</v>
      </c>
      <c r="C81">
        <v>65176141</v>
      </c>
      <c r="D81">
        <v>58938947</v>
      </c>
      <c r="E81">
        <v>109</v>
      </c>
      <c r="F81">
        <v>1</v>
      </c>
      <c r="G81">
        <v>1</v>
      </c>
      <c r="H81">
        <v>3</v>
      </c>
      <c r="I81" t="s">
        <v>412</v>
      </c>
      <c r="J81" t="s">
        <v>3</v>
      </c>
      <c r="K81" t="s">
        <v>413</v>
      </c>
      <c r="L81">
        <v>3277935</v>
      </c>
      <c r="N81">
        <v>1013</v>
      </c>
      <c r="O81" t="s">
        <v>414</v>
      </c>
      <c r="P81" t="s">
        <v>414</v>
      </c>
      <c r="Q81">
        <v>1</v>
      </c>
      <c r="X81">
        <v>2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 t="s">
        <v>100</v>
      </c>
      <c r="AG81">
        <v>0</v>
      </c>
      <c r="AH81">
        <v>2</v>
      </c>
      <c r="AI81">
        <v>65176150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ROW(Source!A106)</f>
        <v>106</v>
      </c>
      <c r="B82">
        <v>65176168</v>
      </c>
      <c r="C82">
        <v>65176160</v>
      </c>
      <c r="D82">
        <v>37064878</v>
      </c>
      <c r="E82">
        <v>108</v>
      </c>
      <c r="F82">
        <v>1</v>
      </c>
      <c r="G82">
        <v>1</v>
      </c>
      <c r="H82">
        <v>1</v>
      </c>
      <c r="I82" t="s">
        <v>456</v>
      </c>
      <c r="J82" t="s">
        <v>3</v>
      </c>
      <c r="K82" t="s">
        <v>457</v>
      </c>
      <c r="L82">
        <v>1191</v>
      </c>
      <c r="N82">
        <v>1013</v>
      </c>
      <c r="O82" t="s">
        <v>362</v>
      </c>
      <c r="P82" t="s">
        <v>362</v>
      </c>
      <c r="Q82">
        <v>1</v>
      </c>
      <c r="X82">
        <v>10.3</v>
      </c>
      <c r="Y82">
        <v>0</v>
      </c>
      <c r="Z82">
        <v>0</v>
      </c>
      <c r="AA82">
        <v>0</v>
      </c>
      <c r="AB82">
        <v>479.56</v>
      </c>
      <c r="AC82">
        <v>0</v>
      </c>
      <c r="AD82">
        <v>1</v>
      </c>
      <c r="AE82">
        <v>1</v>
      </c>
      <c r="AF82" t="s">
        <v>101</v>
      </c>
      <c r="AG82">
        <v>3.0900000000000003</v>
      </c>
      <c r="AH82">
        <v>2</v>
      </c>
      <c r="AI82">
        <v>65176161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ROW(Source!A106)</f>
        <v>106</v>
      </c>
      <c r="B83">
        <v>65176169</v>
      </c>
      <c r="C83">
        <v>65176160</v>
      </c>
      <c r="D83">
        <v>37064876</v>
      </c>
      <c r="E83">
        <v>108</v>
      </c>
      <c r="F83">
        <v>1</v>
      </c>
      <c r="G83">
        <v>1</v>
      </c>
      <c r="H83">
        <v>1</v>
      </c>
      <c r="I83" t="s">
        <v>363</v>
      </c>
      <c r="J83" t="s">
        <v>3</v>
      </c>
      <c r="K83" t="s">
        <v>364</v>
      </c>
      <c r="L83">
        <v>1191</v>
      </c>
      <c r="N83">
        <v>1013</v>
      </c>
      <c r="O83" t="s">
        <v>362</v>
      </c>
      <c r="P83" t="s">
        <v>362</v>
      </c>
      <c r="Q83">
        <v>1</v>
      </c>
      <c r="X83">
        <v>0.54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2</v>
      </c>
      <c r="AF83" t="s">
        <v>101</v>
      </c>
      <c r="AG83">
        <v>0.16200000000000001</v>
      </c>
      <c r="AH83">
        <v>2</v>
      </c>
      <c r="AI83">
        <v>65176162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ROW(Source!A106)</f>
        <v>106</v>
      </c>
      <c r="B84">
        <v>65176170</v>
      </c>
      <c r="C84">
        <v>65176160</v>
      </c>
      <c r="D84">
        <v>56571417</v>
      </c>
      <c r="E84">
        <v>1</v>
      </c>
      <c r="F84">
        <v>1</v>
      </c>
      <c r="G84">
        <v>1</v>
      </c>
      <c r="H84">
        <v>2</v>
      </c>
      <c r="I84" t="s">
        <v>402</v>
      </c>
      <c r="J84" t="s">
        <v>403</v>
      </c>
      <c r="K84" t="s">
        <v>404</v>
      </c>
      <c r="L84">
        <v>1368</v>
      </c>
      <c r="N84">
        <v>1011</v>
      </c>
      <c r="O84" t="s">
        <v>368</v>
      </c>
      <c r="P84" t="s">
        <v>368</v>
      </c>
      <c r="Q84">
        <v>1</v>
      </c>
      <c r="X84">
        <v>0.27</v>
      </c>
      <c r="Y84">
        <v>0</v>
      </c>
      <c r="Z84">
        <v>1551.19</v>
      </c>
      <c r="AA84">
        <v>658.94</v>
      </c>
      <c r="AB84">
        <v>0</v>
      </c>
      <c r="AC84">
        <v>0</v>
      </c>
      <c r="AD84">
        <v>1</v>
      </c>
      <c r="AE84">
        <v>0</v>
      </c>
      <c r="AF84" t="s">
        <v>101</v>
      </c>
      <c r="AG84">
        <v>8.1000000000000003E-2</v>
      </c>
      <c r="AH84">
        <v>2</v>
      </c>
      <c r="AI84">
        <v>65176163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ROW(Source!A106)</f>
        <v>106</v>
      </c>
      <c r="B85">
        <v>65176171</v>
      </c>
      <c r="C85">
        <v>65176160</v>
      </c>
      <c r="D85">
        <v>56572833</v>
      </c>
      <c r="E85">
        <v>1</v>
      </c>
      <c r="F85">
        <v>1</v>
      </c>
      <c r="G85">
        <v>1</v>
      </c>
      <c r="H85">
        <v>2</v>
      </c>
      <c r="I85" t="s">
        <v>373</v>
      </c>
      <c r="J85" t="s">
        <v>374</v>
      </c>
      <c r="K85" t="s">
        <v>375</v>
      </c>
      <c r="L85">
        <v>1368</v>
      </c>
      <c r="N85">
        <v>1011</v>
      </c>
      <c r="O85" t="s">
        <v>368</v>
      </c>
      <c r="P85" t="s">
        <v>368</v>
      </c>
      <c r="Q85">
        <v>1</v>
      </c>
      <c r="X85">
        <v>0.27</v>
      </c>
      <c r="Y85">
        <v>0</v>
      </c>
      <c r="Z85">
        <v>477.92</v>
      </c>
      <c r="AA85">
        <v>490.55</v>
      </c>
      <c r="AB85">
        <v>0</v>
      </c>
      <c r="AC85">
        <v>0</v>
      </c>
      <c r="AD85">
        <v>1</v>
      </c>
      <c r="AE85">
        <v>0</v>
      </c>
      <c r="AF85" t="s">
        <v>101</v>
      </c>
      <c r="AG85">
        <v>8.1000000000000003E-2</v>
      </c>
      <c r="AH85">
        <v>2</v>
      </c>
      <c r="AI85">
        <v>65176164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ROW(Source!A106)</f>
        <v>106</v>
      </c>
      <c r="B86">
        <v>65176172</v>
      </c>
      <c r="C86">
        <v>65176160</v>
      </c>
      <c r="D86">
        <v>56573153</v>
      </c>
      <c r="E86">
        <v>1</v>
      </c>
      <c r="F86">
        <v>1</v>
      </c>
      <c r="G86">
        <v>1</v>
      </c>
      <c r="H86">
        <v>2</v>
      </c>
      <c r="I86" t="s">
        <v>433</v>
      </c>
      <c r="J86" t="s">
        <v>434</v>
      </c>
      <c r="K86" t="s">
        <v>435</v>
      </c>
      <c r="L86">
        <v>1368</v>
      </c>
      <c r="N86">
        <v>1011</v>
      </c>
      <c r="O86" t="s">
        <v>368</v>
      </c>
      <c r="P86" t="s">
        <v>368</v>
      </c>
      <c r="Q86">
        <v>1</v>
      </c>
      <c r="X86">
        <v>1.51</v>
      </c>
      <c r="Y86">
        <v>0</v>
      </c>
      <c r="Z86">
        <v>26.32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101</v>
      </c>
      <c r="AG86">
        <v>0.45299999999999996</v>
      </c>
      <c r="AH86">
        <v>2</v>
      </c>
      <c r="AI86">
        <v>65176165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ROW(Source!A106)</f>
        <v>106</v>
      </c>
      <c r="B87">
        <v>65176173</v>
      </c>
      <c r="C87">
        <v>65176160</v>
      </c>
      <c r="D87">
        <v>56579266</v>
      </c>
      <c r="E87">
        <v>1</v>
      </c>
      <c r="F87">
        <v>1</v>
      </c>
      <c r="G87">
        <v>1</v>
      </c>
      <c r="H87">
        <v>3</v>
      </c>
      <c r="I87" t="s">
        <v>440</v>
      </c>
      <c r="J87" t="s">
        <v>441</v>
      </c>
      <c r="K87" t="s">
        <v>442</v>
      </c>
      <c r="L87">
        <v>1346</v>
      </c>
      <c r="N87">
        <v>1009</v>
      </c>
      <c r="O87" t="s">
        <v>380</v>
      </c>
      <c r="P87" t="s">
        <v>380</v>
      </c>
      <c r="Q87">
        <v>1</v>
      </c>
      <c r="X87">
        <v>0.72</v>
      </c>
      <c r="Y87">
        <v>155.63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100</v>
      </c>
      <c r="AG87">
        <v>0</v>
      </c>
      <c r="AH87">
        <v>2</v>
      </c>
      <c r="AI87">
        <v>65176166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ROW(Source!A106)</f>
        <v>106</v>
      </c>
      <c r="B88">
        <v>65176174</v>
      </c>
      <c r="C88">
        <v>65176160</v>
      </c>
      <c r="D88">
        <v>56609983</v>
      </c>
      <c r="E88">
        <v>1</v>
      </c>
      <c r="F88">
        <v>1</v>
      </c>
      <c r="G88">
        <v>1</v>
      </c>
      <c r="H88">
        <v>3</v>
      </c>
      <c r="I88" t="s">
        <v>471</v>
      </c>
      <c r="J88" t="s">
        <v>472</v>
      </c>
      <c r="K88" t="s">
        <v>473</v>
      </c>
      <c r="L88">
        <v>1346</v>
      </c>
      <c r="N88">
        <v>1009</v>
      </c>
      <c r="O88" t="s">
        <v>380</v>
      </c>
      <c r="P88" t="s">
        <v>380</v>
      </c>
      <c r="Q88">
        <v>1</v>
      </c>
      <c r="X88">
        <v>2.4</v>
      </c>
      <c r="Y88">
        <v>911.56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100</v>
      </c>
      <c r="AG88">
        <v>0</v>
      </c>
      <c r="AH88">
        <v>2</v>
      </c>
      <c r="AI88">
        <v>65176167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ROW(Source!A106)</f>
        <v>106</v>
      </c>
      <c r="B89">
        <v>65176175</v>
      </c>
      <c r="C89">
        <v>65176160</v>
      </c>
      <c r="D89">
        <v>56223463</v>
      </c>
      <c r="E89">
        <v>108</v>
      </c>
      <c r="F89">
        <v>1</v>
      </c>
      <c r="G89">
        <v>1</v>
      </c>
      <c r="H89">
        <v>3</v>
      </c>
      <c r="I89" t="s">
        <v>412</v>
      </c>
      <c r="J89" t="s">
        <v>3</v>
      </c>
      <c r="K89" t="s">
        <v>413</v>
      </c>
      <c r="L89">
        <v>3277935</v>
      </c>
      <c r="N89">
        <v>1013</v>
      </c>
      <c r="O89" t="s">
        <v>414</v>
      </c>
      <c r="P89" t="s">
        <v>414</v>
      </c>
      <c r="Q89">
        <v>1</v>
      </c>
      <c r="X89">
        <v>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100</v>
      </c>
      <c r="AG89">
        <v>0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ROW(Source!A107)</f>
        <v>107</v>
      </c>
      <c r="B90">
        <v>65176186</v>
      </c>
      <c r="C90">
        <v>65176176</v>
      </c>
      <c r="D90">
        <v>37064878</v>
      </c>
      <c r="E90">
        <v>108</v>
      </c>
      <c r="F90">
        <v>1</v>
      </c>
      <c r="G90">
        <v>1</v>
      </c>
      <c r="H90">
        <v>1</v>
      </c>
      <c r="I90" t="s">
        <v>456</v>
      </c>
      <c r="J90" t="s">
        <v>3</v>
      </c>
      <c r="K90" t="s">
        <v>457</v>
      </c>
      <c r="L90">
        <v>1191</v>
      </c>
      <c r="N90">
        <v>1013</v>
      </c>
      <c r="O90" t="s">
        <v>362</v>
      </c>
      <c r="P90" t="s">
        <v>362</v>
      </c>
      <c r="Q90">
        <v>1</v>
      </c>
      <c r="X90">
        <v>18.5</v>
      </c>
      <c r="Y90">
        <v>0</v>
      </c>
      <c r="Z90">
        <v>0</v>
      </c>
      <c r="AA90">
        <v>0</v>
      </c>
      <c r="AB90">
        <v>479.56</v>
      </c>
      <c r="AC90">
        <v>0</v>
      </c>
      <c r="AD90">
        <v>1</v>
      </c>
      <c r="AE90">
        <v>1</v>
      </c>
      <c r="AF90" t="s">
        <v>101</v>
      </c>
      <c r="AG90">
        <v>5.55</v>
      </c>
      <c r="AH90">
        <v>2</v>
      </c>
      <c r="AI90">
        <v>65176177</v>
      </c>
      <c r="AJ90">
        <v>89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ROW(Source!A107)</f>
        <v>107</v>
      </c>
      <c r="B91">
        <v>65176187</v>
      </c>
      <c r="C91">
        <v>65176176</v>
      </c>
      <c r="D91">
        <v>37064876</v>
      </c>
      <c r="E91">
        <v>108</v>
      </c>
      <c r="F91">
        <v>1</v>
      </c>
      <c r="G91">
        <v>1</v>
      </c>
      <c r="H91">
        <v>1</v>
      </c>
      <c r="I91" t="s">
        <v>363</v>
      </c>
      <c r="J91" t="s">
        <v>3</v>
      </c>
      <c r="K91" t="s">
        <v>364</v>
      </c>
      <c r="L91">
        <v>1191</v>
      </c>
      <c r="N91">
        <v>1013</v>
      </c>
      <c r="O91" t="s">
        <v>362</v>
      </c>
      <c r="P91" t="s">
        <v>362</v>
      </c>
      <c r="Q91">
        <v>1</v>
      </c>
      <c r="X91">
        <v>0.46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2</v>
      </c>
      <c r="AF91" t="s">
        <v>101</v>
      </c>
      <c r="AG91">
        <v>0.13800000000000001</v>
      </c>
      <c r="AH91">
        <v>2</v>
      </c>
      <c r="AI91">
        <v>65176178</v>
      </c>
      <c r="AJ91">
        <v>90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ROW(Source!A107)</f>
        <v>107</v>
      </c>
      <c r="B92">
        <v>65176188</v>
      </c>
      <c r="C92">
        <v>65176176</v>
      </c>
      <c r="D92">
        <v>56571417</v>
      </c>
      <c r="E92">
        <v>1</v>
      </c>
      <c r="F92">
        <v>1</v>
      </c>
      <c r="G92">
        <v>1</v>
      </c>
      <c r="H92">
        <v>2</v>
      </c>
      <c r="I92" t="s">
        <v>402</v>
      </c>
      <c r="J92" t="s">
        <v>403</v>
      </c>
      <c r="K92" t="s">
        <v>404</v>
      </c>
      <c r="L92">
        <v>1368</v>
      </c>
      <c r="N92">
        <v>1011</v>
      </c>
      <c r="O92" t="s">
        <v>368</v>
      </c>
      <c r="P92" t="s">
        <v>368</v>
      </c>
      <c r="Q92">
        <v>1</v>
      </c>
      <c r="X92">
        <v>0.23</v>
      </c>
      <c r="Y92">
        <v>0</v>
      </c>
      <c r="Z92">
        <v>1551.19</v>
      </c>
      <c r="AA92">
        <v>658.94</v>
      </c>
      <c r="AB92">
        <v>0</v>
      </c>
      <c r="AC92">
        <v>0</v>
      </c>
      <c r="AD92">
        <v>1</v>
      </c>
      <c r="AE92">
        <v>0</v>
      </c>
      <c r="AF92" t="s">
        <v>101</v>
      </c>
      <c r="AG92">
        <v>6.9000000000000006E-2</v>
      </c>
      <c r="AH92">
        <v>2</v>
      </c>
      <c r="AI92">
        <v>65176179</v>
      </c>
      <c r="AJ92">
        <v>91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ROW(Source!A107)</f>
        <v>107</v>
      </c>
      <c r="B93">
        <v>65176189</v>
      </c>
      <c r="C93">
        <v>65176176</v>
      </c>
      <c r="D93">
        <v>56572833</v>
      </c>
      <c r="E93">
        <v>1</v>
      </c>
      <c r="F93">
        <v>1</v>
      </c>
      <c r="G93">
        <v>1</v>
      </c>
      <c r="H93">
        <v>2</v>
      </c>
      <c r="I93" t="s">
        <v>373</v>
      </c>
      <c r="J93" t="s">
        <v>374</v>
      </c>
      <c r="K93" t="s">
        <v>375</v>
      </c>
      <c r="L93">
        <v>1368</v>
      </c>
      <c r="N93">
        <v>1011</v>
      </c>
      <c r="O93" t="s">
        <v>368</v>
      </c>
      <c r="P93" t="s">
        <v>368</v>
      </c>
      <c r="Q93">
        <v>1</v>
      </c>
      <c r="X93">
        <v>0.23</v>
      </c>
      <c r="Y93">
        <v>0</v>
      </c>
      <c r="Z93">
        <v>477.92</v>
      </c>
      <c r="AA93">
        <v>490.55</v>
      </c>
      <c r="AB93">
        <v>0</v>
      </c>
      <c r="AC93">
        <v>0</v>
      </c>
      <c r="AD93">
        <v>1</v>
      </c>
      <c r="AE93">
        <v>0</v>
      </c>
      <c r="AF93" t="s">
        <v>101</v>
      </c>
      <c r="AG93">
        <v>6.9000000000000006E-2</v>
      </c>
      <c r="AH93">
        <v>2</v>
      </c>
      <c r="AI93">
        <v>65176180</v>
      </c>
      <c r="AJ93">
        <v>92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ROW(Source!A107)</f>
        <v>107</v>
      </c>
      <c r="B94">
        <v>65176190</v>
      </c>
      <c r="C94">
        <v>65176176</v>
      </c>
      <c r="D94">
        <v>56573153</v>
      </c>
      <c r="E94">
        <v>1</v>
      </c>
      <c r="F94">
        <v>1</v>
      </c>
      <c r="G94">
        <v>1</v>
      </c>
      <c r="H94">
        <v>2</v>
      </c>
      <c r="I94" t="s">
        <v>433</v>
      </c>
      <c r="J94" t="s">
        <v>434</v>
      </c>
      <c r="K94" t="s">
        <v>435</v>
      </c>
      <c r="L94">
        <v>1368</v>
      </c>
      <c r="N94">
        <v>1011</v>
      </c>
      <c r="O94" t="s">
        <v>368</v>
      </c>
      <c r="P94" t="s">
        <v>368</v>
      </c>
      <c r="Q94">
        <v>1</v>
      </c>
      <c r="X94">
        <v>2.9</v>
      </c>
      <c r="Y94">
        <v>0</v>
      </c>
      <c r="Z94">
        <v>26.32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101</v>
      </c>
      <c r="AG94">
        <v>0.87</v>
      </c>
      <c r="AH94">
        <v>2</v>
      </c>
      <c r="AI94">
        <v>65176181</v>
      </c>
      <c r="AJ94">
        <v>93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ROW(Source!A107)</f>
        <v>107</v>
      </c>
      <c r="B95">
        <v>65176191</v>
      </c>
      <c r="C95">
        <v>65176176</v>
      </c>
      <c r="D95">
        <v>56579266</v>
      </c>
      <c r="E95">
        <v>1</v>
      </c>
      <c r="F95">
        <v>1</v>
      </c>
      <c r="G95">
        <v>1</v>
      </c>
      <c r="H95">
        <v>3</v>
      </c>
      <c r="I95" t="s">
        <v>440</v>
      </c>
      <c r="J95" t="s">
        <v>441</v>
      </c>
      <c r="K95" t="s">
        <v>442</v>
      </c>
      <c r="L95">
        <v>1346</v>
      </c>
      <c r="N95">
        <v>1009</v>
      </c>
      <c r="O95" t="s">
        <v>380</v>
      </c>
      <c r="P95" t="s">
        <v>380</v>
      </c>
      <c r="Q95">
        <v>1</v>
      </c>
      <c r="X95">
        <v>1.3</v>
      </c>
      <c r="Y95">
        <v>155.63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100</v>
      </c>
      <c r="AG95">
        <v>0</v>
      </c>
      <c r="AH95">
        <v>2</v>
      </c>
      <c r="AI95">
        <v>65176182</v>
      </c>
      <c r="AJ95">
        <v>94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ROW(Source!A107)</f>
        <v>107</v>
      </c>
      <c r="B96">
        <v>65176192</v>
      </c>
      <c r="C96">
        <v>65176176</v>
      </c>
      <c r="D96">
        <v>56592692</v>
      </c>
      <c r="E96">
        <v>1</v>
      </c>
      <c r="F96">
        <v>1</v>
      </c>
      <c r="G96">
        <v>1</v>
      </c>
      <c r="H96">
        <v>3</v>
      </c>
      <c r="I96" t="s">
        <v>474</v>
      </c>
      <c r="J96" t="s">
        <v>475</v>
      </c>
      <c r="K96" t="s">
        <v>476</v>
      </c>
      <c r="L96">
        <v>1348</v>
      </c>
      <c r="N96">
        <v>1009</v>
      </c>
      <c r="O96" t="s">
        <v>163</v>
      </c>
      <c r="P96" t="s">
        <v>163</v>
      </c>
      <c r="Q96">
        <v>1000</v>
      </c>
      <c r="X96">
        <v>4.0000000000000001E-3</v>
      </c>
      <c r="Y96">
        <v>71131.5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100</v>
      </c>
      <c r="AG96">
        <v>0</v>
      </c>
      <c r="AH96">
        <v>2</v>
      </c>
      <c r="AI96">
        <v>65176183</v>
      </c>
      <c r="AJ96">
        <v>95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ROW(Source!A107)</f>
        <v>107</v>
      </c>
      <c r="B97">
        <v>65176193</v>
      </c>
      <c r="C97">
        <v>65176176</v>
      </c>
      <c r="D97">
        <v>56609983</v>
      </c>
      <c r="E97">
        <v>1</v>
      </c>
      <c r="F97">
        <v>1</v>
      </c>
      <c r="G97">
        <v>1</v>
      </c>
      <c r="H97">
        <v>3</v>
      </c>
      <c r="I97" t="s">
        <v>471</v>
      </c>
      <c r="J97" t="s">
        <v>472</v>
      </c>
      <c r="K97" t="s">
        <v>473</v>
      </c>
      <c r="L97">
        <v>1346</v>
      </c>
      <c r="N97">
        <v>1009</v>
      </c>
      <c r="O97" t="s">
        <v>380</v>
      </c>
      <c r="P97" t="s">
        <v>380</v>
      </c>
      <c r="Q97">
        <v>1</v>
      </c>
      <c r="X97">
        <v>2.2999999999999998</v>
      </c>
      <c r="Y97">
        <v>911.56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100</v>
      </c>
      <c r="AG97">
        <v>0</v>
      </c>
      <c r="AH97">
        <v>2</v>
      </c>
      <c r="AI97">
        <v>65176184</v>
      </c>
      <c r="AJ97">
        <v>96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ROW(Source!A107)</f>
        <v>107</v>
      </c>
      <c r="B98">
        <v>65176194</v>
      </c>
      <c r="C98">
        <v>65176176</v>
      </c>
      <c r="D98">
        <v>56223463</v>
      </c>
      <c r="E98">
        <v>108</v>
      </c>
      <c r="F98">
        <v>1</v>
      </c>
      <c r="G98">
        <v>1</v>
      </c>
      <c r="H98">
        <v>3</v>
      </c>
      <c r="I98" t="s">
        <v>412</v>
      </c>
      <c r="J98" t="s">
        <v>3</v>
      </c>
      <c r="K98" t="s">
        <v>413</v>
      </c>
      <c r="L98">
        <v>3277935</v>
      </c>
      <c r="N98">
        <v>1013</v>
      </c>
      <c r="O98" t="s">
        <v>414</v>
      </c>
      <c r="P98" t="s">
        <v>414</v>
      </c>
      <c r="Q98">
        <v>1</v>
      </c>
      <c r="X98">
        <v>2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 t="s">
        <v>100</v>
      </c>
      <c r="AG98">
        <v>0</v>
      </c>
      <c r="AH98">
        <v>2</v>
      </c>
      <c r="AI98">
        <v>65176185</v>
      </c>
      <c r="AJ98">
        <v>97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ROW(Source!A143)</f>
        <v>143</v>
      </c>
      <c r="B99">
        <v>65176259</v>
      </c>
      <c r="C99">
        <v>65176252</v>
      </c>
      <c r="D99">
        <v>37071037</v>
      </c>
      <c r="E99">
        <v>108</v>
      </c>
      <c r="F99">
        <v>1</v>
      </c>
      <c r="G99">
        <v>1</v>
      </c>
      <c r="H99">
        <v>1</v>
      </c>
      <c r="I99" t="s">
        <v>400</v>
      </c>
      <c r="J99" t="s">
        <v>3</v>
      </c>
      <c r="K99" t="s">
        <v>401</v>
      </c>
      <c r="L99">
        <v>1191</v>
      </c>
      <c r="N99">
        <v>1013</v>
      </c>
      <c r="O99" t="s">
        <v>362</v>
      </c>
      <c r="P99" t="s">
        <v>362</v>
      </c>
      <c r="Q99">
        <v>1</v>
      </c>
      <c r="X99">
        <v>19.7</v>
      </c>
      <c r="Y99">
        <v>0</v>
      </c>
      <c r="Z99">
        <v>0</v>
      </c>
      <c r="AA99">
        <v>0</v>
      </c>
      <c r="AB99">
        <v>490.55</v>
      </c>
      <c r="AC99">
        <v>0</v>
      </c>
      <c r="AD99">
        <v>1</v>
      </c>
      <c r="AE99">
        <v>1</v>
      </c>
      <c r="AF99" t="s">
        <v>3</v>
      </c>
      <c r="AG99">
        <v>19.7</v>
      </c>
      <c r="AH99">
        <v>2</v>
      </c>
      <c r="AI99">
        <v>65176253</v>
      </c>
      <c r="AJ99">
        <v>98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ROW(Source!A143)</f>
        <v>143</v>
      </c>
      <c r="B100">
        <v>65176260</v>
      </c>
      <c r="C100">
        <v>65176252</v>
      </c>
      <c r="D100">
        <v>37064876</v>
      </c>
      <c r="E100">
        <v>108</v>
      </c>
      <c r="F100">
        <v>1</v>
      </c>
      <c r="G100">
        <v>1</v>
      </c>
      <c r="H100">
        <v>1</v>
      </c>
      <c r="I100" t="s">
        <v>363</v>
      </c>
      <c r="J100" t="s">
        <v>3</v>
      </c>
      <c r="K100" t="s">
        <v>364</v>
      </c>
      <c r="L100">
        <v>1191</v>
      </c>
      <c r="N100">
        <v>1013</v>
      </c>
      <c r="O100" t="s">
        <v>362</v>
      </c>
      <c r="P100" t="s">
        <v>362</v>
      </c>
      <c r="Q100">
        <v>1</v>
      </c>
      <c r="X100">
        <v>1.88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2</v>
      </c>
      <c r="AF100" t="s">
        <v>3</v>
      </c>
      <c r="AG100">
        <v>1.88</v>
      </c>
      <c r="AH100">
        <v>2</v>
      </c>
      <c r="AI100">
        <v>65176254</v>
      </c>
      <c r="AJ100">
        <v>99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ROW(Source!A143)</f>
        <v>143</v>
      </c>
      <c r="B101">
        <v>65176261</v>
      </c>
      <c r="C101">
        <v>65176252</v>
      </c>
      <c r="D101">
        <v>56571417</v>
      </c>
      <c r="E101">
        <v>1</v>
      </c>
      <c r="F101">
        <v>1</v>
      </c>
      <c r="G101">
        <v>1</v>
      </c>
      <c r="H101">
        <v>2</v>
      </c>
      <c r="I101" t="s">
        <v>402</v>
      </c>
      <c r="J101" t="s">
        <v>403</v>
      </c>
      <c r="K101" t="s">
        <v>404</v>
      </c>
      <c r="L101">
        <v>1368</v>
      </c>
      <c r="N101">
        <v>1011</v>
      </c>
      <c r="O101" t="s">
        <v>368</v>
      </c>
      <c r="P101" t="s">
        <v>368</v>
      </c>
      <c r="Q101">
        <v>1</v>
      </c>
      <c r="X101">
        <v>0.9</v>
      </c>
      <c r="Y101">
        <v>0</v>
      </c>
      <c r="Z101">
        <v>1551.19</v>
      </c>
      <c r="AA101">
        <v>658.94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0.9</v>
      </c>
      <c r="AH101">
        <v>2</v>
      </c>
      <c r="AI101">
        <v>65176255</v>
      </c>
      <c r="AJ101">
        <v>100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ROW(Source!A143)</f>
        <v>143</v>
      </c>
      <c r="B102">
        <v>65176262</v>
      </c>
      <c r="C102">
        <v>65176252</v>
      </c>
      <c r="D102">
        <v>56572833</v>
      </c>
      <c r="E102">
        <v>1</v>
      </c>
      <c r="F102">
        <v>1</v>
      </c>
      <c r="G102">
        <v>1</v>
      </c>
      <c r="H102">
        <v>2</v>
      </c>
      <c r="I102" t="s">
        <v>373</v>
      </c>
      <c r="J102" t="s">
        <v>374</v>
      </c>
      <c r="K102" t="s">
        <v>375</v>
      </c>
      <c r="L102">
        <v>1368</v>
      </c>
      <c r="N102">
        <v>1011</v>
      </c>
      <c r="O102" t="s">
        <v>368</v>
      </c>
      <c r="P102" t="s">
        <v>368</v>
      </c>
      <c r="Q102">
        <v>1</v>
      </c>
      <c r="X102">
        <v>0.98</v>
      </c>
      <c r="Y102">
        <v>0</v>
      </c>
      <c r="Z102">
        <v>477.92</v>
      </c>
      <c r="AA102">
        <v>490.55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0.98</v>
      </c>
      <c r="AH102">
        <v>2</v>
      </c>
      <c r="AI102">
        <v>65176256</v>
      </c>
      <c r="AJ102">
        <v>101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ROW(Source!A143)</f>
        <v>143</v>
      </c>
      <c r="B103">
        <v>65176263</v>
      </c>
      <c r="C103">
        <v>65176252</v>
      </c>
      <c r="D103">
        <v>56580636</v>
      </c>
      <c r="E103">
        <v>1</v>
      </c>
      <c r="F103">
        <v>1</v>
      </c>
      <c r="G103">
        <v>1</v>
      </c>
      <c r="H103">
        <v>3</v>
      </c>
      <c r="I103" t="s">
        <v>406</v>
      </c>
      <c r="J103" t="s">
        <v>407</v>
      </c>
      <c r="K103" t="s">
        <v>408</v>
      </c>
      <c r="L103">
        <v>1346</v>
      </c>
      <c r="N103">
        <v>1009</v>
      </c>
      <c r="O103" t="s">
        <v>380</v>
      </c>
      <c r="P103" t="s">
        <v>380</v>
      </c>
      <c r="Q103">
        <v>1</v>
      </c>
      <c r="X103">
        <v>7</v>
      </c>
      <c r="Y103">
        <v>176.2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7</v>
      </c>
      <c r="AH103">
        <v>2</v>
      </c>
      <c r="AI103">
        <v>65176257</v>
      </c>
      <c r="AJ103">
        <v>102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ROW(Source!A143)</f>
        <v>143</v>
      </c>
      <c r="B104">
        <v>65176264</v>
      </c>
      <c r="C104">
        <v>65176252</v>
      </c>
      <c r="D104">
        <v>56654621</v>
      </c>
      <c r="E104">
        <v>1</v>
      </c>
      <c r="F104">
        <v>1</v>
      </c>
      <c r="G104">
        <v>1</v>
      </c>
      <c r="H104">
        <v>3</v>
      </c>
      <c r="I104" t="s">
        <v>409</v>
      </c>
      <c r="J104" t="s">
        <v>410</v>
      </c>
      <c r="K104" t="s">
        <v>411</v>
      </c>
      <c r="L104">
        <v>1371</v>
      </c>
      <c r="N104">
        <v>1013</v>
      </c>
      <c r="O104" t="s">
        <v>97</v>
      </c>
      <c r="P104" t="s">
        <v>97</v>
      </c>
      <c r="Q104">
        <v>1</v>
      </c>
      <c r="X104">
        <v>10</v>
      </c>
      <c r="Y104">
        <v>705.5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10</v>
      </c>
      <c r="AH104">
        <v>2</v>
      </c>
      <c r="AI104">
        <v>65176258</v>
      </c>
      <c r="AJ104">
        <v>103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ROW(Source!A143)</f>
        <v>143</v>
      </c>
      <c r="B105">
        <v>65176265</v>
      </c>
      <c r="C105">
        <v>65176252</v>
      </c>
      <c r="D105">
        <v>56223463</v>
      </c>
      <c r="E105">
        <v>108</v>
      </c>
      <c r="F105">
        <v>1</v>
      </c>
      <c r="G105">
        <v>1</v>
      </c>
      <c r="H105">
        <v>3</v>
      </c>
      <c r="I105" t="s">
        <v>412</v>
      </c>
      <c r="J105" t="s">
        <v>3</v>
      </c>
      <c r="K105" t="s">
        <v>413</v>
      </c>
      <c r="L105">
        <v>3277935</v>
      </c>
      <c r="N105">
        <v>1013</v>
      </c>
      <c r="O105" t="s">
        <v>414</v>
      </c>
      <c r="P105" t="s">
        <v>414</v>
      </c>
      <c r="Q105">
        <v>1</v>
      </c>
      <c r="X105">
        <v>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 t="s">
        <v>3</v>
      </c>
      <c r="AG105">
        <v>2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ROW(Source!A144)</f>
        <v>144</v>
      </c>
      <c r="B106">
        <v>65176275</v>
      </c>
      <c r="C106">
        <v>65176266</v>
      </c>
      <c r="D106">
        <v>37071037</v>
      </c>
      <c r="E106">
        <v>109</v>
      </c>
      <c r="F106">
        <v>1</v>
      </c>
      <c r="G106">
        <v>1</v>
      </c>
      <c r="H106">
        <v>1</v>
      </c>
      <c r="I106" t="s">
        <v>400</v>
      </c>
      <c r="J106" t="s">
        <v>3</v>
      </c>
      <c r="K106" t="s">
        <v>401</v>
      </c>
      <c r="L106">
        <v>1191</v>
      </c>
      <c r="N106">
        <v>1013</v>
      </c>
      <c r="O106" t="s">
        <v>362</v>
      </c>
      <c r="P106" t="s">
        <v>362</v>
      </c>
      <c r="Q106">
        <v>1</v>
      </c>
      <c r="X106">
        <v>22.7</v>
      </c>
      <c r="Y106">
        <v>0</v>
      </c>
      <c r="Z106">
        <v>0</v>
      </c>
      <c r="AA106">
        <v>0</v>
      </c>
      <c r="AB106">
        <v>490.55</v>
      </c>
      <c r="AC106">
        <v>0</v>
      </c>
      <c r="AD106">
        <v>1</v>
      </c>
      <c r="AE106">
        <v>1</v>
      </c>
      <c r="AF106" t="s">
        <v>3</v>
      </c>
      <c r="AG106">
        <v>22.7</v>
      </c>
      <c r="AH106">
        <v>2</v>
      </c>
      <c r="AI106">
        <v>65176267</v>
      </c>
      <c r="AJ106">
        <v>104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ROW(Source!A144)</f>
        <v>144</v>
      </c>
      <c r="B107">
        <v>65176276</v>
      </c>
      <c r="C107">
        <v>65176266</v>
      </c>
      <c r="D107">
        <v>37064876</v>
      </c>
      <c r="E107">
        <v>109</v>
      </c>
      <c r="F107">
        <v>1</v>
      </c>
      <c r="G107">
        <v>1</v>
      </c>
      <c r="H107">
        <v>1</v>
      </c>
      <c r="I107" t="s">
        <v>363</v>
      </c>
      <c r="J107" t="s">
        <v>3</v>
      </c>
      <c r="K107" t="s">
        <v>364</v>
      </c>
      <c r="L107">
        <v>1191</v>
      </c>
      <c r="N107">
        <v>1013</v>
      </c>
      <c r="O107" t="s">
        <v>362</v>
      </c>
      <c r="P107" t="s">
        <v>362</v>
      </c>
      <c r="Q107">
        <v>1</v>
      </c>
      <c r="X107">
        <v>2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2</v>
      </c>
      <c r="AF107" t="s">
        <v>3</v>
      </c>
      <c r="AG107">
        <v>2</v>
      </c>
      <c r="AH107">
        <v>2</v>
      </c>
      <c r="AI107">
        <v>65176268</v>
      </c>
      <c r="AJ107">
        <v>105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ROW(Source!A144)</f>
        <v>144</v>
      </c>
      <c r="B108">
        <v>65176277</v>
      </c>
      <c r="C108">
        <v>65176266</v>
      </c>
      <c r="D108">
        <v>59054880</v>
      </c>
      <c r="E108">
        <v>1</v>
      </c>
      <c r="F108">
        <v>1</v>
      </c>
      <c r="G108">
        <v>1</v>
      </c>
      <c r="H108">
        <v>2</v>
      </c>
      <c r="I108" t="s">
        <v>402</v>
      </c>
      <c r="J108" t="s">
        <v>403</v>
      </c>
      <c r="K108" t="s">
        <v>404</v>
      </c>
      <c r="L108">
        <v>1368</v>
      </c>
      <c r="N108">
        <v>1011</v>
      </c>
      <c r="O108" t="s">
        <v>368</v>
      </c>
      <c r="P108" t="s">
        <v>368</v>
      </c>
      <c r="Q108">
        <v>1</v>
      </c>
      <c r="X108">
        <v>1</v>
      </c>
      <c r="Y108">
        <v>0</v>
      </c>
      <c r="Z108">
        <v>1551.19</v>
      </c>
      <c r="AA108">
        <v>658.94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1</v>
      </c>
      <c r="AH108">
        <v>2</v>
      </c>
      <c r="AI108">
        <v>65176269</v>
      </c>
      <c r="AJ108">
        <v>106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ROW(Source!A144)</f>
        <v>144</v>
      </c>
      <c r="B109">
        <v>65176278</v>
      </c>
      <c r="C109">
        <v>65176266</v>
      </c>
      <c r="D109">
        <v>59055768</v>
      </c>
      <c r="E109">
        <v>1</v>
      </c>
      <c r="F109">
        <v>1</v>
      </c>
      <c r="G109">
        <v>1</v>
      </c>
      <c r="H109">
        <v>2</v>
      </c>
      <c r="I109" t="s">
        <v>373</v>
      </c>
      <c r="J109" t="s">
        <v>374</v>
      </c>
      <c r="K109" t="s">
        <v>375</v>
      </c>
      <c r="L109">
        <v>1368</v>
      </c>
      <c r="N109">
        <v>1011</v>
      </c>
      <c r="O109" t="s">
        <v>368</v>
      </c>
      <c r="P109" t="s">
        <v>368</v>
      </c>
      <c r="Q109">
        <v>1</v>
      </c>
      <c r="X109">
        <v>1</v>
      </c>
      <c r="Y109">
        <v>0</v>
      </c>
      <c r="Z109">
        <v>477.92</v>
      </c>
      <c r="AA109">
        <v>490.55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1</v>
      </c>
      <c r="AH109">
        <v>2</v>
      </c>
      <c r="AI109">
        <v>65176270</v>
      </c>
      <c r="AJ109">
        <v>107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ROW(Source!A144)</f>
        <v>144</v>
      </c>
      <c r="B110">
        <v>65176279</v>
      </c>
      <c r="C110">
        <v>65176266</v>
      </c>
      <c r="D110">
        <v>59010068</v>
      </c>
      <c r="E110">
        <v>1</v>
      </c>
      <c r="F110">
        <v>1</v>
      </c>
      <c r="G110">
        <v>1</v>
      </c>
      <c r="H110">
        <v>3</v>
      </c>
      <c r="I110" t="s">
        <v>416</v>
      </c>
      <c r="J110" t="s">
        <v>417</v>
      </c>
      <c r="K110" t="s">
        <v>418</v>
      </c>
      <c r="L110">
        <v>1346</v>
      </c>
      <c r="N110">
        <v>1009</v>
      </c>
      <c r="O110" t="s">
        <v>380</v>
      </c>
      <c r="P110" t="s">
        <v>380</v>
      </c>
      <c r="Q110">
        <v>1</v>
      </c>
      <c r="X110">
        <v>0.42</v>
      </c>
      <c r="Y110">
        <v>174.93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0.42</v>
      </c>
      <c r="AH110">
        <v>2</v>
      </c>
      <c r="AI110">
        <v>65176271</v>
      </c>
      <c r="AJ110">
        <v>108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ROW(Source!A144)</f>
        <v>144</v>
      </c>
      <c r="B111">
        <v>65176280</v>
      </c>
      <c r="C111">
        <v>65176266</v>
      </c>
      <c r="D111">
        <v>59016888</v>
      </c>
      <c r="E111">
        <v>1</v>
      </c>
      <c r="F111">
        <v>1</v>
      </c>
      <c r="G111">
        <v>1</v>
      </c>
      <c r="H111">
        <v>3</v>
      </c>
      <c r="I111" t="s">
        <v>419</v>
      </c>
      <c r="J111" t="s">
        <v>420</v>
      </c>
      <c r="K111" t="s">
        <v>421</v>
      </c>
      <c r="L111">
        <v>1348</v>
      </c>
      <c r="N111">
        <v>1009</v>
      </c>
      <c r="O111" t="s">
        <v>163</v>
      </c>
      <c r="P111" t="s">
        <v>163</v>
      </c>
      <c r="Q111">
        <v>1000</v>
      </c>
      <c r="X111">
        <v>1E-3</v>
      </c>
      <c r="Y111">
        <v>70310.45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1E-3</v>
      </c>
      <c r="AH111">
        <v>2</v>
      </c>
      <c r="AI111">
        <v>65176272</v>
      </c>
      <c r="AJ111">
        <v>109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ROW(Source!A144)</f>
        <v>144</v>
      </c>
      <c r="B112">
        <v>65176281</v>
      </c>
      <c r="C112">
        <v>65176266</v>
      </c>
      <c r="D112">
        <v>59026221</v>
      </c>
      <c r="E112">
        <v>1</v>
      </c>
      <c r="F112">
        <v>1</v>
      </c>
      <c r="G112">
        <v>1</v>
      </c>
      <c r="H112">
        <v>3</v>
      </c>
      <c r="I112" t="s">
        <v>422</v>
      </c>
      <c r="J112" t="s">
        <v>423</v>
      </c>
      <c r="K112" t="s">
        <v>424</v>
      </c>
      <c r="L112">
        <v>1346</v>
      </c>
      <c r="N112">
        <v>1009</v>
      </c>
      <c r="O112" t="s">
        <v>380</v>
      </c>
      <c r="P112" t="s">
        <v>380</v>
      </c>
      <c r="Q112">
        <v>1</v>
      </c>
      <c r="X112">
        <v>0.3</v>
      </c>
      <c r="Y112">
        <v>79.88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0.3</v>
      </c>
      <c r="AH112">
        <v>2</v>
      </c>
      <c r="AI112">
        <v>65176273</v>
      </c>
      <c r="AJ112">
        <v>110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ROW(Source!A144)</f>
        <v>144</v>
      </c>
      <c r="B113">
        <v>65176282</v>
      </c>
      <c r="C113">
        <v>65176266</v>
      </c>
      <c r="D113">
        <v>58938947</v>
      </c>
      <c r="E113">
        <v>109</v>
      </c>
      <c r="F113">
        <v>1</v>
      </c>
      <c r="G113">
        <v>1</v>
      </c>
      <c r="H113">
        <v>3</v>
      </c>
      <c r="I113" t="s">
        <v>412</v>
      </c>
      <c r="J113" t="s">
        <v>3</v>
      </c>
      <c r="K113" t="s">
        <v>413</v>
      </c>
      <c r="L113">
        <v>3277935</v>
      </c>
      <c r="N113">
        <v>1013</v>
      </c>
      <c r="O113" t="s">
        <v>414</v>
      </c>
      <c r="P113" t="s">
        <v>414</v>
      </c>
      <c r="Q113">
        <v>1</v>
      </c>
      <c r="X113">
        <v>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3</v>
      </c>
      <c r="AG113">
        <v>2</v>
      </c>
      <c r="AH113">
        <v>2</v>
      </c>
      <c r="AI113">
        <v>65176274</v>
      </c>
      <c r="AJ113">
        <v>111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ROW(Source!A145)</f>
        <v>145</v>
      </c>
      <c r="B114">
        <v>65176292</v>
      </c>
      <c r="C114">
        <v>65176283</v>
      </c>
      <c r="D114">
        <v>37071037</v>
      </c>
      <c r="E114">
        <v>109</v>
      </c>
      <c r="F114">
        <v>1</v>
      </c>
      <c r="G114">
        <v>1</v>
      </c>
      <c r="H114">
        <v>1</v>
      </c>
      <c r="I114" t="s">
        <v>400</v>
      </c>
      <c r="J114" t="s">
        <v>3</v>
      </c>
      <c r="K114" t="s">
        <v>401</v>
      </c>
      <c r="L114">
        <v>1191</v>
      </c>
      <c r="N114">
        <v>1013</v>
      </c>
      <c r="O114" t="s">
        <v>362</v>
      </c>
      <c r="P114" t="s">
        <v>362</v>
      </c>
      <c r="Q114">
        <v>1</v>
      </c>
      <c r="X114">
        <v>18.5</v>
      </c>
      <c r="Y114">
        <v>0</v>
      </c>
      <c r="Z114">
        <v>0</v>
      </c>
      <c r="AA114">
        <v>0</v>
      </c>
      <c r="AB114">
        <v>490.55</v>
      </c>
      <c r="AC114">
        <v>0</v>
      </c>
      <c r="AD114">
        <v>1</v>
      </c>
      <c r="AE114">
        <v>1</v>
      </c>
      <c r="AF114" t="s">
        <v>3</v>
      </c>
      <c r="AG114">
        <v>18.5</v>
      </c>
      <c r="AH114">
        <v>2</v>
      </c>
      <c r="AI114">
        <v>65176284</v>
      </c>
      <c r="AJ114">
        <v>112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ROW(Source!A145)</f>
        <v>145</v>
      </c>
      <c r="B115">
        <v>65176293</v>
      </c>
      <c r="C115">
        <v>65176283</v>
      </c>
      <c r="D115">
        <v>37064876</v>
      </c>
      <c r="E115">
        <v>109</v>
      </c>
      <c r="F115">
        <v>1</v>
      </c>
      <c r="G115">
        <v>1</v>
      </c>
      <c r="H115">
        <v>1</v>
      </c>
      <c r="I115" t="s">
        <v>363</v>
      </c>
      <c r="J115" t="s">
        <v>3</v>
      </c>
      <c r="K115" t="s">
        <v>364</v>
      </c>
      <c r="L115">
        <v>1191</v>
      </c>
      <c r="N115">
        <v>1013</v>
      </c>
      <c r="O115" t="s">
        <v>362</v>
      </c>
      <c r="P115" t="s">
        <v>362</v>
      </c>
      <c r="Q115">
        <v>1</v>
      </c>
      <c r="X115">
        <v>1.4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2</v>
      </c>
      <c r="AF115" t="s">
        <v>3</v>
      </c>
      <c r="AG115">
        <v>1.4</v>
      </c>
      <c r="AH115">
        <v>2</v>
      </c>
      <c r="AI115">
        <v>65176285</v>
      </c>
      <c r="AJ115">
        <v>113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ROW(Source!A145)</f>
        <v>145</v>
      </c>
      <c r="B116">
        <v>65176294</v>
      </c>
      <c r="C116">
        <v>65176283</v>
      </c>
      <c r="D116">
        <v>59054880</v>
      </c>
      <c r="E116">
        <v>1</v>
      </c>
      <c r="F116">
        <v>1</v>
      </c>
      <c r="G116">
        <v>1</v>
      </c>
      <c r="H116">
        <v>2</v>
      </c>
      <c r="I116" t="s">
        <v>402</v>
      </c>
      <c r="J116" t="s">
        <v>403</v>
      </c>
      <c r="K116" t="s">
        <v>404</v>
      </c>
      <c r="L116">
        <v>1368</v>
      </c>
      <c r="N116">
        <v>1011</v>
      </c>
      <c r="O116" t="s">
        <v>368</v>
      </c>
      <c r="P116" t="s">
        <v>368</v>
      </c>
      <c r="Q116">
        <v>1</v>
      </c>
      <c r="X116">
        <v>0.7</v>
      </c>
      <c r="Y116">
        <v>0</v>
      </c>
      <c r="Z116">
        <v>1551.19</v>
      </c>
      <c r="AA116">
        <v>658.94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0.7</v>
      </c>
      <c r="AH116">
        <v>2</v>
      </c>
      <c r="AI116">
        <v>65176286</v>
      </c>
      <c r="AJ116">
        <v>114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ROW(Source!A145)</f>
        <v>145</v>
      </c>
      <c r="B117">
        <v>65176295</v>
      </c>
      <c r="C117">
        <v>65176283</v>
      </c>
      <c r="D117">
        <v>59055768</v>
      </c>
      <c r="E117">
        <v>1</v>
      </c>
      <c r="F117">
        <v>1</v>
      </c>
      <c r="G117">
        <v>1</v>
      </c>
      <c r="H117">
        <v>2</v>
      </c>
      <c r="I117" t="s">
        <v>373</v>
      </c>
      <c r="J117" t="s">
        <v>374</v>
      </c>
      <c r="K117" t="s">
        <v>375</v>
      </c>
      <c r="L117">
        <v>1368</v>
      </c>
      <c r="N117">
        <v>1011</v>
      </c>
      <c r="O117" t="s">
        <v>368</v>
      </c>
      <c r="P117" t="s">
        <v>368</v>
      </c>
      <c r="Q117">
        <v>1</v>
      </c>
      <c r="X117">
        <v>0.7</v>
      </c>
      <c r="Y117">
        <v>0</v>
      </c>
      <c r="Z117">
        <v>477.92</v>
      </c>
      <c r="AA117">
        <v>490.55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0.7</v>
      </c>
      <c r="AH117">
        <v>2</v>
      </c>
      <c r="AI117">
        <v>65176287</v>
      </c>
      <c r="AJ117">
        <v>115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ROW(Source!A145)</f>
        <v>145</v>
      </c>
      <c r="B118">
        <v>65176296</v>
      </c>
      <c r="C118">
        <v>65176283</v>
      </c>
      <c r="D118">
        <v>59010068</v>
      </c>
      <c r="E118">
        <v>1</v>
      </c>
      <c r="F118">
        <v>1</v>
      </c>
      <c r="G118">
        <v>1</v>
      </c>
      <c r="H118">
        <v>3</v>
      </c>
      <c r="I118" t="s">
        <v>416</v>
      </c>
      <c r="J118" t="s">
        <v>417</v>
      </c>
      <c r="K118" t="s">
        <v>418</v>
      </c>
      <c r="L118">
        <v>1346</v>
      </c>
      <c r="N118">
        <v>1009</v>
      </c>
      <c r="O118" t="s">
        <v>380</v>
      </c>
      <c r="P118" t="s">
        <v>380</v>
      </c>
      <c r="Q118">
        <v>1</v>
      </c>
      <c r="X118">
        <v>0.42</v>
      </c>
      <c r="Y118">
        <v>174.93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0.42</v>
      </c>
      <c r="AH118">
        <v>2</v>
      </c>
      <c r="AI118">
        <v>65176288</v>
      </c>
      <c r="AJ118">
        <v>116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ROW(Source!A145)</f>
        <v>145</v>
      </c>
      <c r="B119">
        <v>65176297</v>
      </c>
      <c r="C119">
        <v>65176283</v>
      </c>
      <c r="D119">
        <v>59016888</v>
      </c>
      <c r="E119">
        <v>1</v>
      </c>
      <c r="F119">
        <v>1</v>
      </c>
      <c r="G119">
        <v>1</v>
      </c>
      <c r="H119">
        <v>3</v>
      </c>
      <c r="I119" t="s">
        <v>419</v>
      </c>
      <c r="J119" t="s">
        <v>420</v>
      </c>
      <c r="K119" t="s">
        <v>421</v>
      </c>
      <c r="L119">
        <v>1348</v>
      </c>
      <c r="N119">
        <v>1009</v>
      </c>
      <c r="O119" t="s">
        <v>163</v>
      </c>
      <c r="P119" t="s">
        <v>163</v>
      </c>
      <c r="Q119">
        <v>1000</v>
      </c>
      <c r="X119">
        <v>1E-3</v>
      </c>
      <c r="Y119">
        <v>70310.45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1E-3</v>
      </c>
      <c r="AH119">
        <v>2</v>
      </c>
      <c r="AI119">
        <v>65176289</v>
      </c>
      <c r="AJ119">
        <v>117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ROW(Source!A145)</f>
        <v>145</v>
      </c>
      <c r="B120">
        <v>65176298</v>
      </c>
      <c r="C120">
        <v>65176283</v>
      </c>
      <c r="D120">
        <v>59026221</v>
      </c>
      <c r="E120">
        <v>1</v>
      </c>
      <c r="F120">
        <v>1</v>
      </c>
      <c r="G120">
        <v>1</v>
      </c>
      <c r="H120">
        <v>3</v>
      </c>
      <c r="I120" t="s">
        <v>422</v>
      </c>
      <c r="J120" t="s">
        <v>423</v>
      </c>
      <c r="K120" t="s">
        <v>424</v>
      </c>
      <c r="L120">
        <v>1346</v>
      </c>
      <c r="N120">
        <v>1009</v>
      </c>
      <c r="O120" t="s">
        <v>380</v>
      </c>
      <c r="P120" t="s">
        <v>380</v>
      </c>
      <c r="Q120">
        <v>1</v>
      </c>
      <c r="X120">
        <v>0.3</v>
      </c>
      <c r="Y120">
        <v>79.88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0.3</v>
      </c>
      <c r="AH120">
        <v>2</v>
      </c>
      <c r="AI120">
        <v>65176290</v>
      </c>
      <c r="AJ120">
        <v>118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ROW(Source!A145)</f>
        <v>145</v>
      </c>
      <c r="B121">
        <v>65176299</v>
      </c>
      <c r="C121">
        <v>65176283</v>
      </c>
      <c r="D121">
        <v>58938947</v>
      </c>
      <c r="E121">
        <v>109</v>
      </c>
      <c r="F121">
        <v>1</v>
      </c>
      <c r="G121">
        <v>1</v>
      </c>
      <c r="H121">
        <v>3</v>
      </c>
      <c r="I121" t="s">
        <v>412</v>
      </c>
      <c r="J121" t="s">
        <v>3</v>
      </c>
      <c r="K121" t="s">
        <v>413</v>
      </c>
      <c r="L121">
        <v>3277935</v>
      </c>
      <c r="N121">
        <v>1013</v>
      </c>
      <c r="O121" t="s">
        <v>414</v>
      </c>
      <c r="P121" t="s">
        <v>414</v>
      </c>
      <c r="Q121">
        <v>1</v>
      </c>
      <c r="X121">
        <v>2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 t="s">
        <v>3</v>
      </c>
      <c r="AG121">
        <v>2</v>
      </c>
      <c r="AH121">
        <v>2</v>
      </c>
      <c r="AI121">
        <v>65176291</v>
      </c>
      <c r="AJ121">
        <v>119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ROW(Source!A146)</f>
        <v>146</v>
      </c>
      <c r="B122">
        <v>65176316</v>
      </c>
      <c r="C122">
        <v>65176300</v>
      </c>
      <c r="D122">
        <v>37080781</v>
      </c>
      <c r="E122">
        <v>109</v>
      </c>
      <c r="F122">
        <v>1</v>
      </c>
      <c r="G122">
        <v>1</v>
      </c>
      <c r="H122">
        <v>1</v>
      </c>
      <c r="I122" t="s">
        <v>425</v>
      </c>
      <c r="J122" t="s">
        <v>3</v>
      </c>
      <c r="K122" t="s">
        <v>477</v>
      </c>
      <c r="L122">
        <v>1191</v>
      </c>
      <c r="N122">
        <v>1013</v>
      </c>
      <c r="O122" t="s">
        <v>362</v>
      </c>
      <c r="P122" t="s">
        <v>362</v>
      </c>
      <c r="Q122">
        <v>1</v>
      </c>
      <c r="X122">
        <v>20.6</v>
      </c>
      <c r="Y122">
        <v>0</v>
      </c>
      <c r="Z122">
        <v>0</v>
      </c>
      <c r="AA122">
        <v>0</v>
      </c>
      <c r="AB122">
        <v>505.19</v>
      </c>
      <c r="AC122">
        <v>0</v>
      </c>
      <c r="AD122">
        <v>1</v>
      </c>
      <c r="AE122">
        <v>1</v>
      </c>
      <c r="AF122" t="s">
        <v>3</v>
      </c>
      <c r="AG122">
        <v>20.6</v>
      </c>
      <c r="AH122">
        <v>2</v>
      </c>
      <c r="AI122">
        <v>65176301</v>
      </c>
      <c r="AJ122">
        <v>120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ROW(Source!A146)</f>
        <v>146</v>
      </c>
      <c r="B123">
        <v>65176317</v>
      </c>
      <c r="C123">
        <v>65176300</v>
      </c>
      <c r="D123">
        <v>37064876</v>
      </c>
      <c r="E123">
        <v>109</v>
      </c>
      <c r="F123">
        <v>1</v>
      </c>
      <c r="G123">
        <v>1</v>
      </c>
      <c r="H123">
        <v>1</v>
      </c>
      <c r="I123" t="s">
        <v>363</v>
      </c>
      <c r="J123" t="s">
        <v>3</v>
      </c>
      <c r="K123" t="s">
        <v>364</v>
      </c>
      <c r="L123">
        <v>1191</v>
      </c>
      <c r="N123">
        <v>1013</v>
      </c>
      <c r="O123" t="s">
        <v>362</v>
      </c>
      <c r="P123" t="s">
        <v>362</v>
      </c>
      <c r="Q123">
        <v>1</v>
      </c>
      <c r="X123">
        <v>2.85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2</v>
      </c>
      <c r="AF123" t="s">
        <v>3</v>
      </c>
      <c r="AG123">
        <v>2.85</v>
      </c>
      <c r="AH123">
        <v>2</v>
      </c>
      <c r="AI123">
        <v>65176302</v>
      </c>
      <c r="AJ123">
        <v>121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ROW(Source!A146)</f>
        <v>146</v>
      </c>
      <c r="B124">
        <v>65176318</v>
      </c>
      <c r="C124">
        <v>65176300</v>
      </c>
      <c r="D124">
        <v>59054863</v>
      </c>
      <c r="E124">
        <v>1</v>
      </c>
      <c r="F124">
        <v>1</v>
      </c>
      <c r="G124">
        <v>1</v>
      </c>
      <c r="H124">
        <v>2</v>
      </c>
      <c r="I124" t="s">
        <v>427</v>
      </c>
      <c r="J124" t="s">
        <v>428</v>
      </c>
      <c r="K124" t="s">
        <v>429</v>
      </c>
      <c r="L124">
        <v>1368</v>
      </c>
      <c r="N124">
        <v>1011</v>
      </c>
      <c r="O124" t="s">
        <v>368</v>
      </c>
      <c r="P124" t="s">
        <v>368</v>
      </c>
      <c r="Q124">
        <v>1</v>
      </c>
      <c r="X124">
        <v>1.01</v>
      </c>
      <c r="Y124">
        <v>0</v>
      </c>
      <c r="Z124">
        <v>1689.57</v>
      </c>
      <c r="AA124">
        <v>563.76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1.01</v>
      </c>
      <c r="AH124">
        <v>2</v>
      </c>
      <c r="AI124">
        <v>65176303</v>
      </c>
      <c r="AJ124">
        <v>122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ROW(Source!A146)</f>
        <v>146</v>
      </c>
      <c r="B125">
        <v>65176319</v>
      </c>
      <c r="C125">
        <v>65176300</v>
      </c>
      <c r="D125">
        <v>59054880</v>
      </c>
      <c r="E125">
        <v>1</v>
      </c>
      <c r="F125">
        <v>1</v>
      </c>
      <c r="G125">
        <v>1</v>
      </c>
      <c r="H125">
        <v>2</v>
      </c>
      <c r="I125" t="s">
        <v>402</v>
      </c>
      <c r="J125" t="s">
        <v>403</v>
      </c>
      <c r="K125" t="s">
        <v>404</v>
      </c>
      <c r="L125">
        <v>1368</v>
      </c>
      <c r="N125">
        <v>1011</v>
      </c>
      <c r="O125" t="s">
        <v>368</v>
      </c>
      <c r="P125" t="s">
        <v>368</v>
      </c>
      <c r="Q125">
        <v>1</v>
      </c>
      <c r="X125">
        <v>0.92</v>
      </c>
      <c r="Y125">
        <v>0</v>
      </c>
      <c r="Z125">
        <v>1551.19</v>
      </c>
      <c r="AA125">
        <v>658.94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0.92</v>
      </c>
      <c r="AH125">
        <v>2</v>
      </c>
      <c r="AI125">
        <v>65176304</v>
      </c>
      <c r="AJ125">
        <v>123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ROW(Source!A146)</f>
        <v>146</v>
      </c>
      <c r="B126">
        <v>65176320</v>
      </c>
      <c r="C126">
        <v>65176300</v>
      </c>
      <c r="D126">
        <v>59055768</v>
      </c>
      <c r="E126">
        <v>1</v>
      </c>
      <c r="F126">
        <v>1</v>
      </c>
      <c r="G126">
        <v>1</v>
      </c>
      <c r="H126">
        <v>2</v>
      </c>
      <c r="I126" t="s">
        <v>373</v>
      </c>
      <c r="J126" t="s">
        <v>374</v>
      </c>
      <c r="K126" t="s">
        <v>375</v>
      </c>
      <c r="L126">
        <v>1368</v>
      </c>
      <c r="N126">
        <v>1011</v>
      </c>
      <c r="O126" t="s">
        <v>368</v>
      </c>
      <c r="P126" t="s">
        <v>368</v>
      </c>
      <c r="Q126">
        <v>1</v>
      </c>
      <c r="X126">
        <v>0.92</v>
      </c>
      <c r="Y126">
        <v>0</v>
      </c>
      <c r="Z126">
        <v>477.92</v>
      </c>
      <c r="AA126">
        <v>490.55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0.92</v>
      </c>
      <c r="AH126">
        <v>2</v>
      </c>
      <c r="AI126">
        <v>65176305</v>
      </c>
      <c r="AJ126">
        <v>124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ROW(Source!A146)</f>
        <v>146</v>
      </c>
      <c r="B127">
        <v>65176321</v>
      </c>
      <c r="C127">
        <v>65176300</v>
      </c>
      <c r="D127">
        <v>59055946</v>
      </c>
      <c r="E127">
        <v>1</v>
      </c>
      <c r="F127">
        <v>1</v>
      </c>
      <c r="G127">
        <v>1</v>
      </c>
      <c r="H127">
        <v>2</v>
      </c>
      <c r="I127" t="s">
        <v>430</v>
      </c>
      <c r="J127" t="s">
        <v>431</v>
      </c>
      <c r="K127" t="s">
        <v>432</v>
      </c>
      <c r="L127">
        <v>1368</v>
      </c>
      <c r="N127">
        <v>1011</v>
      </c>
      <c r="O127" t="s">
        <v>368</v>
      </c>
      <c r="P127" t="s">
        <v>368</v>
      </c>
      <c r="Q127">
        <v>1</v>
      </c>
      <c r="X127">
        <v>0.33</v>
      </c>
      <c r="Y127">
        <v>0</v>
      </c>
      <c r="Z127">
        <v>99.95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0.33</v>
      </c>
      <c r="AH127">
        <v>2</v>
      </c>
      <c r="AI127">
        <v>65176306</v>
      </c>
      <c r="AJ127">
        <v>125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ROW(Source!A146)</f>
        <v>146</v>
      </c>
      <c r="B128">
        <v>65176322</v>
      </c>
      <c r="C128">
        <v>65176300</v>
      </c>
      <c r="D128">
        <v>59055958</v>
      </c>
      <c r="E128">
        <v>1</v>
      </c>
      <c r="F128">
        <v>1</v>
      </c>
      <c r="G128">
        <v>1</v>
      </c>
      <c r="H128">
        <v>2</v>
      </c>
      <c r="I128" t="s">
        <v>433</v>
      </c>
      <c r="J128" t="s">
        <v>434</v>
      </c>
      <c r="K128" t="s">
        <v>435</v>
      </c>
      <c r="L128">
        <v>1368</v>
      </c>
      <c r="N128">
        <v>1011</v>
      </c>
      <c r="O128" t="s">
        <v>368</v>
      </c>
      <c r="P128" t="s">
        <v>368</v>
      </c>
      <c r="Q128">
        <v>1</v>
      </c>
      <c r="X128">
        <v>2.33</v>
      </c>
      <c r="Y128">
        <v>0</v>
      </c>
      <c r="Z128">
        <v>26.32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2.33</v>
      </c>
      <c r="AH128">
        <v>2</v>
      </c>
      <c r="AI128">
        <v>65176307</v>
      </c>
      <c r="AJ128">
        <v>126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ROW(Source!A146)</f>
        <v>146</v>
      </c>
      <c r="B129">
        <v>65176323</v>
      </c>
      <c r="C129">
        <v>65176300</v>
      </c>
      <c r="D129">
        <v>59008768</v>
      </c>
      <c r="E129">
        <v>1</v>
      </c>
      <c r="F129">
        <v>1</v>
      </c>
      <c r="G129">
        <v>1</v>
      </c>
      <c r="H129">
        <v>3</v>
      </c>
      <c r="I129" t="s">
        <v>436</v>
      </c>
      <c r="J129" t="s">
        <v>437</v>
      </c>
      <c r="K129" t="s">
        <v>438</v>
      </c>
      <c r="L129">
        <v>1383</v>
      </c>
      <c r="N129">
        <v>1013</v>
      </c>
      <c r="O129" t="s">
        <v>439</v>
      </c>
      <c r="P129" t="s">
        <v>439</v>
      </c>
      <c r="Q129">
        <v>1</v>
      </c>
      <c r="X129">
        <v>0.13439999999999999</v>
      </c>
      <c r="Y129">
        <v>5.56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0.13439999999999999</v>
      </c>
      <c r="AH129">
        <v>2</v>
      </c>
      <c r="AI129">
        <v>65176308</v>
      </c>
      <c r="AJ129">
        <v>127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ROW(Source!A146)</f>
        <v>146</v>
      </c>
      <c r="B130">
        <v>65176324</v>
      </c>
      <c r="C130">
        <v>65176300</v>
      </c>
      <c r="D130">
        <v>59009477</v>
      </c>
      <c r="E130">
        <v>1</v>
      </c>
      <c r="F130">
        <v>1</v>
      </c>
      <c r="G130">
        <v>1</v>
      </c>
      <c r="H130">
        <v>3</v>
      </c>
      <c r="I130" t="s">
        <v>440</v>
      </c>
      <c r="J130" t="s">
        <v>441</v>
      </c>
      <c r="K130" t="s">
        <v>442</v>
      </c>
      <c r="L130">
        <v>1346</v>
      </c>
      <c r="N130">
        <v>1009</v>
      </c>
      <c r="O130" t="s">
        <v>380</v>
      </c>
      <c r="P130" t="s">
        <v>380</v>
      </c>
      <c r="Q130">
        <v>1</v>
      </c>
      <c r="X130">
        <v>0.2</v>
      </c>
      <c r="Y130">
        <v>155.63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0.2</v>
      </c>
      <c r="AH130">
        <v>2</v>
      </c>
      <c r="AI130">
        <v>65176309</v>
      </c>
      <c r="AJ130">
        <v>128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ROW(Source!A146)</f>
        <v>146</v>
      </c>
      <c r="B131">
        <v>65176325</v>
      </c>
      <c r="C131">
        <v>65176300</v>
      </c>
      <c r="D131">
        <v>59010068</v>
      </c>
      <c r="E131">
        <v>1</v>
      </c>
      <c r="F131">
        <v>1</v>
      </c>
      <c r="G131">
        <v>1</v>
      </c>
      <c r="H131">
        <v>3</v>
      </c>
      <c r="I131" t="s">
        <v>416</v>
      </c>
      <c r="J131" t="s">
        <v>417</v>
      </c>
      <c r="K131" t="s">
        <v>418</v>
      </c>
      <c r="L131">
        <v>1346</v>
      </c>
      <c r="N131">
        <v>1009</v>
      </c>
      <c r="O131" t="s">
        <v>380</v>
      </c>
      <c r="P131" t="s">
        <v>380</v>
      </c>
      <c r="Q131">
        <v>1</v>
      </c>
      <c r="X131">
        <v>1.25</v>
      </c>
      <c r="Y131">
        <v>174.93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1.25</v>
      </c>
      <c r="AH131">
        <v>2</v>
      </c>
      <c r="AI131">
        <v>65176310</v>
      </c>
      <c r="AJ131">
        <v>129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ROW(Source!A146)</f>
        <v>146</v>
      </c>
      <c r="B132">
        <v>65176326</v>
      </c>
      <c r="C132">
        <v>65176300</v>
      </c>
      <c r="D132">
        <v>59014744</v>
      </c>
      <c r="E132">
        <v>1</v>
      </c>
      <c r="F132">
        <v>1</v>
      </c>
      <c r="G132">
        <v>1</v>
      </c>
      <c r="H132">
        <v>3</v>
      </c>
      <c r="I132" t="s">
        <v>443</v>
      </c>
      <c r="J132" t="s">
        <v>444</v>
      </c>
      <c r="K132" t="s">
        <v>445</v>
      </c>
      <c r="L132">
        <v>1348</v>
      </c>
      <c r="N132">
        <v>1009</v>
      </c>
      <c r="O132" t="s">
        <v>163</v>
      </c>
      <c r="P132" t="s">
        <v>163</v>
      </c>
      <c r="Q132">
        <v>1000</v>
      </c>
      <c r="X132">
        <v>8.1000000000000003E-2</v>
      </c>
      <c r="Y132">
        <v>105278.81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8.1000000000000003E-2</v>
      </c>
      <c r="AH132">
        <v>2</v>
      </c>
      <c r="AI132">
        <v>65176311</v>
      </c>
      <c r="AJ132">
        <v>130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ROW(Source!A146)</f>
        <v>146</v>
      </c>
      <c r="B133">
        <v>65176327</v>
      </c>
      <c r="C133">
        <v>65176300</v>
      </c>
      <c r="D133">
        <v>59016888</v>
      </c>
      <c r="E133">
        <v>1</v>
      </c>
      <c r="F133">
        <v>1</v>
      </c>
      <c r="G133">
        <v>1</v>
      </c>
      <c r="H133">
        <v>3</v>
      </c>
      <c r="I133" t="s">
        <v>419</v>
      </c>
      <c r="J133" t="s">
        <v>420</v>
      </c>
      <c r="K133" t="s">
        <v>421</v>
      </c>
      <c r="L133">
        <v>1348</v>
      </c>
      <c r="N133">
        <v>1009</v>
      </c>
      <c r="O133" t="s">
        <v>163</v>
      </c>
      <c r="P133" t="s">
        <v>163</v>
      </c>
      <c r="Q133">
        <v>1000</v>
      </c>
      <c r="X133">
        <v>4.0000000000000002E-4</v>
      </c>
      <c r="Y133">
        <v>70310.45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4.0000000000000002E-4</v>
      </c>
      <c r="AH133">
        <v>2</v>
      </c>
      <c r="AI133">
        <v>65176312</v>
      </c>
      <c r="AJ133">
        <v>131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ROW(Source!A146)</f>
        <v>146</v>
      </c>
      <c r="B134">
        <v>65176328</v>
      </c>
      <c r="C134">
        <v>65176300</v>
      </c>
      <c r="D134">
        <v>59026221</v>
      </c>
      <c r="E134">
        <v>1</v>
      </c>
      <c r="F134">
        <v>1</v>
      </c>
      <c r="G134">
        <v>1</v>
      </c>
      <c r="H134">
        <v>3</v>
      </c>
      <c r="I134" t="s">
        <v>422</v>
      </c>
      <c r="J134" t="s">
        <v>423</v>
      </c>
      <c r="K134" t="s">
        <v>424</v>
      </c>
      <c r="L134">
        <v>1346</v>
      </c>
      <c r="N134">
        <v>1009</v>
      </c>
      <c r="O134" t="s">
        <v>380</v>
      </c>
      <c r="P134" t="s">
        <v>380</v>
      </c>
      <c r="Q134">
        <v>1</v>
      </c>
      <c r="X134">
        <v>8.17</v>
      </c>
      <c r="Y134">
        <v>79.88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8.17</v>
      </c>
      <c r="AH134">
        <v>2</v>
      </c>
      <c r="AI134">
        <v>65176313</v>
      </c>
      <c r="AJ134">
        <v>132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ROW(Source!A146)</f>
        <v>146</v>
      </c>
      <c r="B135">
        <v>65176329</v>
      </c>
      <c r="C135">
        <v>65176300</v>
      </c>
      <c r="D135">
        <v>59033311</v>
      </c>
      <c r="E135">
        <v>1</v>
      </c>
      <c r="F135">
        <v>1</v>
      </c>
      <c r="G135">
        <v>1</v>
      </c>
      <c r="H135">
        <v>3</v>
      </c>
      <c r="I135" t="s">
        <v>446</v>
      </c>
      <c r="J135" t="s">
        <v>447</v>
      </c>
      <c r="K135" t="s">
        <v>448</v>
      </c>
      <c r="L135">
        <v>1455</v>
      </c>
      <c r="N135">
        <v>1013</v>
      </c>
      <c r="O135" t="s">
        <v>132</v>
      </c>
      <c r="P135" t="s">
        <v>132</v>
      </c>
      <c r="Q135">
        <v>1</v>
      </c>
      <c r="X135">
        <v>0.1</v>
      </c>
      <c r="Y135">
        <v>944.69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0.1</v>
      </c>
      <c r="AH135">
        <v>2</v>
      </c>
      <c r="AI135">
        <v>65176314</v>
      </c>
      <c r="AJ135">
        <v>133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ROW(Source!A146)</f>
        <v>146</v>
      </c>
      <c r="B136">
        <v>65176330</v>
      </c>
      <c r="C136">
        <v>65176300</v>
      </c>
      <c r="D136">
        <v>58938947</v>
      </c>
      <c r="E136">
        <v>109</v>
      </c>
      <c r="F136">
        <v>1</v>
      </c>
      <c r="G136">
        <v>1</v>
      </c>
      <c r="H136">
        <v>3</v>
      </c>
      <c r="I136" t="s">
        <v>412</v>
      </c>
      <c r="J136" t="s">
        <v>3</v>
      </c>
      <c r="K136" t="s">
        <v>413</v>
      </c>
      <c r="L136">
        <v>3277935</v>
      </c>
      <c r="N136">
        <v>1013</v>
      </c>
      <c r="O136" t="s">
        <v>414</v>
      </c>
      <c r="P136" t="s">
        <v>414</v>
      </c>
      <c r="Q136">
        <v>1</v>
      </c>
      <c r="X136">
        <v>2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 t="s">
        <v>3</v>
      </c>
      <c r="AG136">
        <v>2</v>
      </c>
      <c r="AH136">
        <v>2</v>
      </c>
      <c r="AI136">
        <v>65176315</v>
      </c>
      <c r="AJ136">
        <v>134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ROW(Source!A147)</f>
        <v>147</v>
      </c>
      <c r="B137">
        <v>65176343</v>
      </c>
      <c r="C137">
        <v>65176331</v>
      </c>
      <c r="D137">
        <v>37071037</v>
      </c>
      <c r="E137">
        <v>109</v>
      </c>
      <c r="F137">
        <v>1</v>
      </c>
      <c r="G137">
        <v>1</v>
      </c>
      <c r="H137">
        <v>1</v>
      </c>
      <c r="I137" t="s">
        <v>400</v>
      </c>
      <c r="J137" t="s">
        <v>3</v>
      </c>
      <c r="K137" t="s">
        <v>401</v>
      </c>
      <c r="L137">
        <v>1191</v>
      </c>
      <c r="N137">
        <v>1013</v>
      </c>
      <c r="O137" t="s">
        <v>362</v>
      </c>
      <c r="P137" t="s">
        <v>362</v>
      </c>
      <c r="Q137">
        <v>1</v>
      </c>
      <c r="X137">
        <v>24.7</v>
      </c>
      <c r="Y137">
        <v>0</v>
      </c>
      <c r="Z137">
        <v>0</v>
      </c>
      <c r="AA137">
        <v>0</v>
      </c>
      <c r="AB137">
        <v>490.55</v>
      </c>
      <c r="AC137">
        <v>0</v>
      </c>
      <c r="AD137">
        <v>1</v>
      </c>
      <c r="AE137">
        <v>1</v>
      </c>
      <c r="AF137" t="s">
        <v>3</v>
      </c>
      <c r="AG137">
        <v>24.7</v>
      </c>
      <c r="AH137">
        <v>2</v>
      </c>
      <c r="AI137">
        <v>65176332</v>
      </c>
      <c r="AJ137">
        <v>135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ROW(Source!A147)</f>
        <v>147</v>
      </c>
      <c r="B138">
        <v>65176344</v>
      </c>
      <c r="C138">
        <v>65176331</v>
      </c>
      <c r="D138">
        <v>37064876</v>
      </c>
      <c r="E138">
        <v>109</v>
      </c>
      <c r="F138">
        <v>1</v>
      </c>
      <c r="G138">
        <v>1</v>
      </c>
      <c r="H138">
        <v>1</v>
      </c>
      <c r="I138" t="s">
        <v>363</v>
      </c>
      <c r="J138" t="s">
        <v>3</v>
      </c>
      <c r="K138" t="s">
        <v>364</v>
      </c>
      <c r="L138">
        <v>1191</v>
      </c>
      <c r="N138">
        <v>1013</v>
      </c>
      <c r="O138" t="s">
        <v>362</v>
      </c>
      <c r="P138" t="s">
        <v>362</v>
      </c>
      <c r="Q138">
        <v>1</v>
      </c>
      <c r="X138">
        <v>0.61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2</v>
      </c>
      <c r="AF138" t="s">
        <v>3</v>
      </c>
      <c r="AG138">
        <v>0.61</v>
      </c>
      <c r="AH138">
        <v>2</v>
      </c>
      <c r="AI138">
        <v>65176333</v>
      </c>
      <c r="AJ138">
        <v>136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ROW(Source!A147)</f>
        <v>147</v>
      </c>
      <c r="B139">
        <v>65176345</v>
      </c>
      <c r="C139">
        <v>65176331</v>
      </c>
      <c r="D139">
        <v>59054880</v>
      </c>
      <c r="E139">
        <v>1</v>
      </c>
      <c r="F139">
        <v>1</v>
      </c>
      <c r="G139">
        <v>1</v>
      </c>
      <c r="H139">
        <v>2</v>
      </c>
      <c r="I139" t="s">
        <v>402</v>
      </c>
      <c r="J139" t="s">
        <v>403</v>
      </c>
      <c r="K139" t="s">
        <v>404</v>
      </c>
      <c r="L139">
        <v>1368</v>
      </c>
      <c r="N139">
        <v>1011</v>
      </c>
      <c r="O139" t="s">
        <v>368</v>
      </c>
      <c r="P139" t="s">
        <v>368</v>
      </c>
      <c r="Q139">
        <v>1</v>
      </c>
      <c r="X139">
        <v>0.22</v>
      </c>
      <c r="Y139">
        <v>0</v>
      </c>
      <c r="Z139">
        <v>1551.19</v>
      </c>
      <c r="AA139">
        <v>658.94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0.22</v>
      </c>
      <c r="AH139">
        <v>2</v>
      </c>
      <c r="AI139">
        <v>65176334</v>
      </c>
      <c r="AJ139">
        <v>137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ROW(Source!A147)</f>
        <v>147</v>
      </c>
      <c r="B140">
        <v>65176346</v>
      </c>
      <c r="C140">
        <v>65176331</v>
      </c>
      <c r="D140">
        <v>59055018</v>
      </c>
      <c r="E140">
        <v>1</v>
      </c>
      <c r="F140">
        <v>1</v>
      </c>
      <c r="G140">
        <v>1</v>
      </c>
      <c r="H140">
        <v>2</v>
      </c>
      <c r="I140" t="s">
        <v>449</v>
      </c>
      <c r="J140" t="s">
        <v>450</v>
      </c>
      <c r="K140" t="s">
        <v>451</v>
      </c>
      <c r="L140">
        <v>1368</v>
      </c>
      <c r="N140">
        <v>1011</v>
      </c>
      <c r="O140" t="s">
        <v>368</v>
      </c>
      <c r="P140" t="s">
        <v>368</v>
      </c>
      <c r="Q140">
        <v>1</v>
      </c>
      <c r="X140">
        <v>0.17</v>
      </c>
      <c r="Y140">
        <v>0</v>
      </c>
      <c r="Z140">
        <v>55.78</v>
      </c>
      <c r="AA140">
        <v>435.64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0.17</v>
      </c>
      <c r="AH140">
        <v>2</v>
      </c>
      <c r="AI140">
        <v>65176335</v>
      </c>
      <c r="AJ140">
        <v>138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ROW(Source!A147)</f>
        <v>147</v>
      </c>
      <c r="B141">
        <v>65176347</v>
      </c>
      <c r="C141">
        <v>65176331</v>
      </c>
      <c r="D141">
        <v>59055768</v>
      </c>
      <c r="E141">
        <v>1</v>
      </c>
      <c r="F141">
        <v>1</v>
      </c>
      <c r="G141">
        <v>1</v>
      </c>
      <c r="H141">
        <v>2</v>
      </c>
      <c r="I141" t="s">
        <v>373</v>
      </c>
      <c r="J141" t="s">
        <v>374</v>
      </c>
      <c r="K141" t="s">
        <v>375</v>
      </c>
      <c r="L141">
        <v>1368</v>
      </c>
      <c r="N141">
        <v>1011</v>
      </c>
      <c r="O141" t="s">
        <v>368</v>
      </c>
      <c r="P141" t="s">
        <v>368</v>
      </c>
      <c r="Q141">
        <v>1</v>
      </c>
      <c r="X141">
        <v>0.22</v>
      </c>
      <c r="Y141">
        <v>0</v>
      </c>
      <c r="Z141">
        <v>477.92</v>
      </c>
      <c r="AA141">
        <v>490.55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0.22</v>
      </c>
      <c r="AH141">
        <v>2</v>
      </c>
      <c r="AI141">
        <v>65176336</v>
      </c>
      <c r="AJ141">
        <v>139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ROW(Source!A147)</f>
        <v>147</v>
      </c>
      <c r="B142">
        <v>65176348</v>
      </c>
      <c r="C142">
        <v>65176331</v>
      </c>
      <c r="D142">
        <v>59055958</v>
      </c>
      <c r="E142">
        <v>1</v>
      </c>
      <c r="F142">
        <v>1</v>
      </c>
      <c r="G142">
        <v>1</v>
      </c>
      <c r="H142">
        <v>2</v>
      </c>
      <c r="I142" t="s">
        <v>433</v>
      </c>
      <c r="J142" t="s">
        <v>434</v>
      </c>
      <c r="K142" t="s">
        <v>435</v>
      </c>
      <c r="L142">
        <v>1368</v>
      </c>
      <c r="N142">
        <v>1011</v>
      </c>
      <c r="O142" t="s">
        <v>368</v>
      </c>
      <c r="P142" t="s">
        <v>368</v>
      </c>
      <c r="Q142">
        <v>1</v>
      </c>
      <c r="X142">
        <v>0.55000000000000004</v>
      </c>
      <c r="Y142">
        <v>0</v>
      </c>
      <c r="Z142">
        <v>26.32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0.55000000000000004</v>
      </c>
      <c r="AH142">
        <v>2</v>
      </c>
      <c r="AI142">
        <v>65176337</v>
      </c>
      <c r="AJ142">
        <v>140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ROW(Source!A147)</f>
        <v>147</v>
      </c>
      <c r="B143">
        <v>65176349</v>
      </c>
      <c r="C143">
        <v>65176331</v>
      </c>
      <c r="D143">
        <v>59009477</v>
      </c>
      <c r="E143">
        <v>1</v>
      </c>
      <c r="F143">
        <v>1</v>
      </c>
      <c r="G143">
        <v>1</v>
      </c>
      <c r="H143">
        <v>3</v>
      </c>
      <c r="I143" t="s">
        <v>440</v>
      </c>
      <c r="J143" t="s">
        <v>441</v>
      </c>
      <c r="K143" t="s">
        <v>442</v>
      </c>
      <c r="L143">
        <v>1346</v>
      </c>
      <c r="N143">
        <v>1009</v>
      </c>
      <c r="O143" t="s">
        <v>380</v>
      </c>
      <c r="P143" t="s">
        <v>380</v>
      </c>
      <c r="Q143">
        <v>1</v>
      </c>
      <c r="X143">
        <v>0.2</v>
      </c>
      <c r="Y143">
        <v>155.63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0.2</v>
      </c>
      <c r="AH143">
        <v>2</v>
      </c>
      <c r="AI143">
        <v>65176338</v>
      </c>
      <c r="AJ143">
        <v>141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ROW(Source!A147)</f>
        <v>147</v>
      </c>
      <c r="B144">
        <v>65176350</v>
      </c>
      <c r="C144">
        <v>65176331</v>
      </c>
      <c r="D144">
        <v>59010068</v>
      </c>
      <c r="E144">
        <v>1</v>
      </c>
      <c r="F144">
        <v>1</v>
      </c>
      <c r="G144">
        <v>1</v>
      </c>
      <c r="H144">
        <v>3</v>
      </c>
      <c r="I144" t="s">
        <v>416</v>
      </c>
      <c r="J144" t="s">
        <v>417</v>
      </c>
      <c r="K144" t="s">
        <v>418</v>
      </c>
      <c r="L144">
        <v>1346</v>
      </c>
      <c r="N144">
        <v>1009</v>
      </c>
      <c r="O144" t="s">
        <v>380</v>
      </c>
      <c r="P144" t="s">
        <v>380</v>
      </c>
      <c r="Q144">
        <v>1</v>
      </c>
      <c r="X144">
        <v>6</v>
      </c>
      <c r="Y144">
        <v>174.93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6</v>
      </c>
      <c r="AH144">
        <v>2</v>
      </c>
      <c r="AI144">
        <v>65176339</v>
      </c>
      <c r="AJ144">
        <v>142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ROW(Source!A147)</f>
        <v>147</v>
      </c>
      <c r="B145">
        <v>65176351</v>
      </c>
      <c r="C145">
        <v>65176331</v>
      </c>
      <c r="D145">
        <v>59017068</v>
      </c>
      <c r="E145">
        <v>1</v>
      </c>
      <c r="F145">
        <v>1</v>
      </c>
      <c r="G145">
        <v>1</v>
      </c>
      <c r="H145">
        <v>3</v>
      </c>
      <c r="I145" t="s">
        <v>453</v>
      </c>
      <c r="J145" t="s">
        <v>454</v>
      </c>
      <c r="K145" t="s">
        <v>455</v>
      </c>
      <c r="L145">
        <v>1348</v>
      </c>
      <c r="N145">
        <v>1009</v>
      </c>
      <c r="O145" t="s">
        <v>163</v>
      </c>
      <c r="P145" t="s">
        <v>163</v>
      </c>
      <c r="Q145">
        <v>1000</v>
      </c>
      <c r="X145">
        <v>7.0000000000000007E-2</v>
      </c>
      <c r="Y145">
        <v>55303.81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7.0000000000000007E-2</v>
      </c>
      <c r="AH145">
        <v>2</v>
      </c>
      <c r="AI145">
        <v>65176340</v>
      </c>
      <c r="AJ145">
        <v>143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ROW(Source!A147)</f>
        <v>147</v>
      </c>
      <c r="B146">
        <v>65176352</v>
      </c>
      <c r="C146">
        <v>65176331</v>
      </c>
      <c r="D146">
        <v>59026221</v>
      </c>
      <c r="E146">
        <v>1</v>
      </c>
      <c r="F146">
        <v>1</v>
      </c>
      <c r="G146">
        <v>1</v>
      </c>
      <c r="H146">
        <v>3</v>
      </c>
      <c r="I146" t="s">
        <v>422</v>
      </c>
      <c r="J146" t="s">
        <v>423</v>
      </c>
      <c r="K146" t="s">
        <v>424</v>
      </c>
      <c r="L146">
        <v>1346</v>
      </c>
      <c r="N146">
        <v>1009</v>
      </c>
      <c r="O146" t="s">
        <v>380</v>
      </c>
      <c r="P146" t="s">
        <v>380</v>
      </c>
      <c r="Q146">
        <v>1</v>
      </c>
      <c r="X146">
        <v>3</v>
      </c>
      <c r="Y146">
        <v>79.88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3</v>
      </c>
      <c r="AH146">
        <v>2</v>
      </c>
      <c r="AI146">
        <v>65176341</v>
      </c>
      <c r="AJ146">
        <v>144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ROW(Source!A147)</f>
        <v>147</v>
      </c>
      <c r="B147">
        <v>65176353</v>
      </c>
      <c r="C147">
        <v>65176331</v>
      </c>
      <c r="D147">
        <v>58938947</v>
      </c>
      <c r="E147">
        <v>109</v>
      </c>
      <c r="F147">
        <v>1</v>
      </c>
      <c r="G147">
        <v>1</v>
      </c>
      <c r="H147">
        <v>3</v>
      </c>
      <c r="I147" t="s">
        <v>412</v>
      </c>
      <c r="J147" t="s">
        <v>3</v>
      </c>
      <c r="K147" t="s">
        <v>413</v>
      </c>
      <c r="L147">
        <v>3277935</v>
      </c>
      <c r="N147">
        <v>1013</v>
      </c>
      <c r="O147" t="s">
        <v>414</v>
      </c>
      <c r="P147" t="s">
        <v>414</v>
      </c>
      <c r="Q147">
        <v>1</v>
      </c>
      <c r="X147">
        <v>2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 t="s">
        <v>3</v>
      </c>
      <c r="AG147">
        <v>2</v>
      </c>
      <c r="AH147">
        <v>2</v>
      </c>
      <c r="AI147">
        <v>65176342</v>
      </c>
      <c r="AJ147">
        <v>145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ROW(Source!A148)</f>
        <v>148</v>
      </c>
      <c r="B148">
        <v>65176364</v>
      </c>
      <c r="C148">
        <v>65176354</v>
      </c>
      <c r="D148">
        <v>37064878</v>
      </c>
      <c r="E148">
        <v>109</v>
      </c>
      <c r="F148">
        <v>1</v>
      </c>
      <c r="G148">
        <v>1</v>
      </c>
      <c r="H148">
        <v>1</v>
      </c>
      <c r="I148" t="s">
        <v>456</v>
      </c>
      <c r="J148" t="s">
        <v>3</v>
      </c>
      <c r="K148" t="s">
        <v>457</v>
      </c>
      <c r="L148">
        <v>1191</v>
      </c>
      <c r="N148">
        <v>1013</v>
      </c>
      <c r="O148" t="s">
        <v>362</v>
      </c>
      <c r="P148" t="s">
        <v>362</v>
      </c>
      <c r="Q148">
        <v>1</v>
      </c>
      <c r="X148">
        <v>8.32</v>
      </c>
      <c r="Y148">
        <v>0</v>
      </c>
      <c r="Z148">
        <v>0</v>
      </c>
      <c r="AA148">
        <v>0</v>
      </c>
      <c r="AB148">
        <v>479.56</v>
      </c>
      <c r="AC148">
        <v>0</v>
      </c>
      <c r="AD148">
        <v>1</v>
      </c>
      <c r="AE148">
        <v>1</v>
      </c>
      <c r="AF148" t="s">
        <v>3</v>
      </c>
      <c r="AG148">
        <v>8.32</v>
      </c>
      <c r="AH148">
        <v>2</v>
      </c>
      <c r="AI148">
        <v>65176355</v>
      </c>
      <c r="AJ148">
        <v>146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ROW(Source!A148)</f>
        <v>148</v>
      </c>
      <c r="B149">
        <v>65176365</v>
      </c>
      <c r="C149">
        <v>65176354</v>
      </c>
      <c r="D149">
        <v>37064876</v>
      </c>
      <c r="E149">
        <v>109</v>
      </c>
      <c r="F149">
        <v>1</v>
      </c>
      <c r="G149">
        <v>1</v>
      </c>
      <c r="H149">
        <v>1</v>
      </c>
      <c r="I149" t="s">
        <v>363</v>
      </c>
      <c r="J149" t="s">
        <v>3</v>
      </c>
      <c r="K149" t="s">
        <v>364</v>
      </c>
      <c r="L149">
        <v>1191</v>
      </c>
      <c r="N149">
        <v>1013</v>
      </c>
      <c r="O149" t="s">
        <v>362</v>
      </c>
      <c r="P149" t="s">
        <v>362</v>
      </c>
      <c r="Q149">
        <v>1</v>
      </c>
      <c r="X149">
        <v>7.08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2</v>
      </c>
      <c r="AF149" t="s">
        <v>3</v>
      </c>
      <c r="AG149">
        <v>7.08</v>
      </c>
      <c r="AH149">
        <v>2</v>
      </c>
      <c r="AI149">
        <v>65176356</v>
      </c>
      <c r="AJ149">
        <v>147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ROW(Source!A148)</f>
        <v>148</v>
      </c>
      <c r="B150">
        <v>65176366</v>
      </c>
      <c r="C150">
        <v>65176354</v>
      </c>
      <c r="D150">
        <v>59054880</v>
      </c>
      <c r="E150">
        <v>1</v>
      </c>
      <c r="F150">
        <v>1</v>
      </c>
      <c r="G150">
        <v>1</v>
      </c>
      <c r="H150">
        <v>2</v>
      </c>
      <c r="I150" t="s">
        <v>402</v>
      </c>
      <c r="J150" t="s">
        <v>403</v>
      </c>
      <c r="K150" t="s">
        <v>404</v>
      </c>
      <c r="L150">
        <v>1368</v>
      </c>
      <c r="N150">
        <v>1011</v>
      </c>
      <c r="O150" t="s">
        <v>368</v>
      </c>
      <c r="P150" t="s">
        <v>368</v>
      </c>
      <c r="Q150">
        <v>1</v>
      </c>
      <c r="X150">
        <v>0.01</v>
      </c>
      <c r="Y150">
        <v>0</v>
      </c>
      <c r="Z150">
        <v>1551.19</v>
      </c>
      <c r="AA150">
        <v>658.94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0.01</v>
      </c>
      <c r="AH150">
        <v>2</v>
      </c>
      <c r="AI150">
        <v>65176357</v>
      </c>
      <c r="AJ150">
        <v>148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ROW(Source!A148)</f>
        <v>148</v>
      </c>
      <c r="B151">
        <v>65176367</v>
      </c>
      <c r="C151">
        <v>65176354</v>
      </c>
      <c r="D151">
        <v>59055094</v>
      </c>
      <c r="E151">
        <v>1</v>
      </c>
      <c r="F151">
        <v>1</v>
      </c>
      <c r="G151">
        <v>1</v>
      </c>
      <c r="H151">
        <v>2</v>
      </c>
      <c r="I151" t="s">
        <v>458</v>
      </c>
      <c r="J151" t="s">
        <v>459</v>
      </c>
      <c r="K151" t="s">
        <v>460</v>
      </c>
      <c r="L151">
        <v>1368</v>
      </c>
      <c r="N151">
        <v>1011</v>
      </c>
      <c r="O151" t="s">
        <v>368</v>
      </c>
      <c r="P151" t="s">
        <v>368</v>
      </c>
      <c r="Q151">
        <v>1</v>
      </c>
      <c r="X151">
        <v>7.06</v>
      </c>
      <c r="Y151">
        <v>0</v>
      </c>
      <c r="Z151">
        <v>1472.34</v>
      </c>
      <c r="AA151">
        <v>658.94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7.06</v>
      </c>
      <c r="AH151">
        <v>2</v>
      </c>
      <c r="AI151">
        <v>65176358</v>
      </c>
      <c r="AJ151">
        <v>149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ROW(Source!A148)</f>
        <v>148</v>
      </c>
      <c r="B152">
        <v>65176368</v>
      </c>
      <c r="C152">
        <v>65176354</v>
      </c>
      <c r="D152">
        <v>59055768</v>
      </c>
      <c r="E152">
        <v>1</v>
      </c>
      <c r="F152">
        <v>1</v>
      </c>
      <c r="G152">
        <v>1</v>
      </c>
      <c r="H152">
        <v>2</v>
      </c>
      <c r="I152" t="s">
        <v>373</v>
      </c>
      <c r="J152" t="s">
        <v>374</v>
      </c>
      <c r="K152" t="s">
        <v>375</v>
      </c>
      <c r="L152">
        <v>1368</v>
      </c>
      <c r="N152">
        <v>1011</v>
      </c>
      <c r="O152" t="s">
        <v>368</v>
      </c>
      <c r="P152" t="s">
        <v>368</v>
      </c>
      <c r="Q152">
        <v>1</v>
      </c>
      <c r="X152">
        <v>0.01</v>
      </c>
      <c r="Y152">
        <v>0</v>
      </c>
      <c r="Z152">
        <v>477.92</v>
      </c>
      <c r="AA152">
        <v>490.55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0.01</v>
      </c>
      <c r="AH152">
        <v>2</v>
      </c>
      <c r="AI152">
        <v>65176359</v>
      </c>
      <c r="AJ152">
        <v>150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ROW(Source!A148)</f>
        <v>148</v>
      </c>
      <c r="B153">
        <v>65176369</v>
      </c>
      <c r="C153">
        <v>65176354</v>
      </c>
      <c r="D153">
        <v>59007019</v>
      </c>
      <c r="E153">
        <v>1</v>
      </c>
      <c r="F153">
        <v>1</v>
      </c>
      <c r="G153">
        <v>1</v>
      </c>
      <c r="H153">
        <v>3</v>
      </c>
      <c r="I153" t="s">
        <v>461</v>
      </c>
      <c r="J153" t="s">
        <v>462</v>
      </c>
      <c r="K153" t="s">
        <v>463</v>
      </c>
      <c r="L153">
        <v>1348</v>
      </c>
      <c r="N153">
        <v>1009</v>
      </c>
      <c r="O153" t="s">
        <v>163</v>
      </c>
      <c r="P153" t="s">
        <v>163</v>
      </c>
      <c r="Q153">
        <v>1000</v>
      </c>
      <c r="X153">
        <v>4.0000000000000002E-4</v>
      </c>
      <c r="Y153">
        <v>116448.72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4.0000000000000002E-4</v>
      </c>
      <c r="AH153">
        <v>2</v>
      </c>
      <c r="AI153">
        <v>65176360</v>
      </c>
      <c r="AJ153">
        <v>151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ROW(Source!A148)</f>
        <v>148</v>
      </c>
      <c r="B154">
        <v>65176370</v>
      </c>
      <c r="C154">
        <v>65176354</v>
      </c>
      <c r="D154">
        <v>59007036</v>
      </c>
      <c r="E154">
        <v>1</v>
      </c>
      <c r="F154">
        <v>1</v>
      </c>
      <c r="G154">
        <v>1</v>
      </c>
      <c r="H154">
        <v>3</v>
      </c>
      <c r="I154" t="s">
        <v>464</v>
      </c>
      <c r="J154" t="s">
        <v>465</v>
      </c>
      <c r="K154" t="s">
        <v>466</v>
      </c>
      <c r="L154">
        <v>1348</v>
      </c>
      <c r="N154">
        <v>1009</v>
      </c>
      <c r="O154" t="s">
        <v>163</v>
      </c>
      <c r="P154" t="s">
        <v>163</v>
      </c>
      <c r="Q154">
        <v>1000</v>
      </c>
      <c r="X154">
        <v>1.0000000000000001E-5</v>
      </c>
      <c r="Y154">
        <v>81827.199999999997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1.0000000000000001E-5</v>
      </c>
      <c r="AH154">
        <v>2</v>
      </c>
      <c r="AI154">
        <v>65176361</v>
      </c>
      <c r="AJ154">
        <v>152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ROW(Source!A148)</f>
        <v>148</v>
      </c>
      <c r="B155">
        <v>65176371</v>
      </c>
      <c r="C155">
        <v>65176354</v>
      </c>
      <c r="D155">
        <v>59008937</v>
      </c>
      <c r="E155">
        <v>1</v>
      </c>
      <c r="F155">
        <v>1</v>
      </c>
      <c r="G155">
        <v>1</v>
      </c>
      <c r="H155">
        <v>3</v>
      </c>
      <c r="I155" t="s">
        <v>467</v>
      </c>
      <c r="J155" t="s">
        <v>468</v>
      </c>
      <c r="K155" t="s">
        <v>469</v>
      </c>
      <c r="L155">
        <v>1302</v>
      </c>
      <c r="N155">
        <v>1003</v>
      </c>
      <c r="O155" t="s">
        <v>470</v>
      </c>
      <c r="P155" t="s">
        <v>470</v>
      </c>
      <c r="Q155">
        <v>10</v>
      </c>
      <c r="X155">
        <v>2.4E-2</v>
      </c>
      <c r="Y155">
        <v>37.71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2.4E-2</v>
      </c>
      <c r="AH155">
        <v>2</v>
      </c>
      <c r="AI155">
        <v>65176362</v>
      </c>
      <c r="AJ155">
        <v>153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ROW(Source!A148)</f>
        <v>148</v>
      </c>
      <c r="B156">
        <v>65176372</v>
      </c>
      <c r="C156">
        <v>65176354</v>
      </c>
      <c r="D156">
        <v>58938947</v>
      </c>
      <c r="E156">
        <v>109</v>
      </c>
      <c r="F156">
        <v>1</v>
      </c>
      <c r="G156">
        <v>1</v>
      </c>
      <c r="H156">
        <v>3</v>
      </c>
      <c r="I156" t="s">
        <v>412</v>
      </c>
      <c r="J156" t="s">
        <v>3</v>
      </c>
      <c r="K156" t="s">
        <v>413</v>
      </c>
      <c r="L156">
        <v>3277935</v>
      </c>
      <c r="N156">
        <v>1013</v>
      </c>
      <c r="O156" t="s">
        <v>414</v>
      </c>
      <c r="P156" t="s">
        <v>414</v>
      </c>
      <c r="Q156">
        <v>1</v>
      </c>
      <c r="X156">
        <v>2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 t="s">
        <v>3</v>
      </c>
      <c r="AG156">
        <v>2</v>
      </c>
      <c r="AH156">
        <v>2</v>
      </c>
      <c r="AI156">
        <v>65176363</v>
      </c>
      <c r="AJ156">
        <v>154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ROW(Source!A149)</f>
        <v>149</v>
      </c>
      <c r="B157">
        <v>65176381</v>
      </c>
      <c r="C157">
        <v>65176373</v>
      </c>
      <c r="D157">
        <v>37064878</v>
      </c>
      <c r="E157">
        <v>108</v>
      </c>
      <c r="F157">
        <v>1</v>
      </c>
      <c r="G157">
        <v>1</v>
      </c>
      <c r="H157">
        <v>1</v>
      </c>
      <c r="I157" t="s">
        <v>456</v>
      </c>
      <c r="J157" t="s">
        <v>3</v>
      </c>
      <c r="K157" t="s">
        <v>457</v>
      </c>
      <c r="L157">
        <v>1191</v>
      </c>
      <c r="N157">
        <v>1013</v>
      </c>
      <c r="O157" t="s">
        <v>362</v>
      </c>
      <c r="P157" t="s">
        <v>362</v>
      </c>
      <c r="Q157">
        <v>1</v>
      </c>
      <c r="X157">
        <v>10.3</v>
      </c>
      <c r="Y157">
        <v>0</v>
      </c>
      <c r="Z157">
        <v>0</v>
      </c>
      <c r="AA157">
        <v>0</v>
      </c>
      <c r="AB157">
        <v>479.56</v>
      </c>
      <c r="AC157">
        <v>0</v>
      </c>
      <c r="AD157">
        <v>1</v>
      </c>
      <c r="AE157">
        <v>1</v>
      </c>
      <c r="AF157" t="s">
        <v>3</v>
      </c>
      <c r="AG157">
        <v>10.3</v>
      </c>
      <c r="AH157">
        <v>2</v>
      </c>
      <c r="AI157">
        <v>65176374</v>
      </c>
      <c r="AJ157">
        <v>155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ROW(Source!A149)</f>
        <v>149</v>
      </c>
      <c r="B158">
        <v>65176382</v>
      </c>
      <c r="C158">
        <v>65176373</v>
      </c>
      <c r="D158">
        <v>37064876</v>
      </c>
      <c r="E158">
        <v>108</v>
      </c>
      <c r="F158">
        <v>1</v>
      </c>
      <c r="G158">
        <v>1</v>
      </c>
      <c r="H158">
        <v>1</v>
      </c>
      <c r="I158" t="s">
        <v>363</v>
      </c>
      <c r="J158" t="s">
        <v>3</v>
      </c>
      <c r="K158" t="s">
        <v>364</v>
      </c>
      <c r="L158">
        <v>1191</v>
      </c>
      <c r="N158">
        <v>1013</v>
      </c>
      <c r="O158" t="s">
        <v>362</v>
      </c>
      <c r="P158" t="s">
        <v>362</v>
      </c>
      <c r="Q158">
        <v>1</v>
      </c>
      <c r="X158">
        <v>0.54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2</v>
      </c>
      <c r="AF158" t="s">
        <v>3</v>
      </c>
      <c r="AG158">
        <v>0.54</v>
      </c>
      <c r="AH158">
        <v>2</v>
      </c>
      <c r="AI158">
        <v>65176375</v>
      </c>
      <c r="AJ158">
        <v>156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ROW(Source!A149)</f>
        <v>149</v>
      </c>
      <c r="B159">
        <v>65176383</v>
      </c>
      <c r="C159">
        <v>65176373</v>
      </c>
      <c r="D159">
        <v>56571417</v>
      </c>
      <c r="E159">
        <v>1</v>
      </c>
      <c r="F159">
        <v>1</v>
      </c>
      <c r="G159">
        <v>1</v>
      </c>
      <c r="H159">
        <v>2</v>
      </c>
      <c r="I159" t="s">
        <v>402</v>
      </c>
      <c r="J159" t="s">
        <v>403</v>
      </c>
      <c r="K159" t="s">
        <v>404</v>
      </c>
      <c r="L159">
        <v>1368</v>
      </c>
      <c r="N159">
        <v>1011</v>
      </c>
      <c r="O159" t="s">
        <v>368</v>
      </c>
      <c r="P159" t="s">
        <v>368</v>
      </c>
      <c r="Q159">
        <v>1</v>
      </c>
      <c r="X159">
        <v>0.27</v>
      </c>
      <c r="Y159">
        <v>0</v>
      </c>
      <c r="Z159">
        <v>1551.19</v>
      </c>
      <c r="AA159">
        <v>658.94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0.27</v>
      </c>
      <c r="AH159">
        <v>2</v>
      </c>
      <c r="AI159">
        <v>65176376</v>
      </c>
      <c r="AJ159">
        <v>157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ROW(Source!A149)</f>
        <v>149</v>
      </c>
      <c r="B160">
        <v>65176384</v>
      </c>
      <c r="C160">
        <v>65176373</v>
      </c>
      <c r="D160">
        <v>56572833</v>
      </c>
      <c r="E160">
        <v>1</v>
      </c>
      <c r="F160">
        <v>1</v>
      </c>
      <c r="G160">
        <v>1</v>
      </c>
      <c r="H160">
        <v>2</v>
      </c>
      <c r="I160" t="s">
        <v>373</v>
      </c>
      <c r="J160" t="s">
        <v>374</v>
      </c>
      <c r="K160" t="s">
        <v>375</v>
      </c>
      <c r="L160">
        <v>1368</v>
      </c>
      <c r="N160">
        <v>1011</v>
      </c>
      <c r="O160" t="s">
        <v>368</v>
      </c>
      <c r="P160" t="s">
        <v>368</v>
      </c>
      <c r="Q160">
        <v>1</v>
      </c>
      <c r="X160">
        <v>0.27</v>
      </c>
      <c r="Y160">
        <v>0</v>
      </c>
      <c r="Z160">
        <v>477.92</v>
      </c>
      <c r="AA160">
        <v>490.55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0.27</v>
      </c>
      <c r="AH160">
        <v>2</v>
      </c>
      <c r="AI160">
        <v>65176377</v>
      </c>
      <c r="AJ160">
        <v>158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ROW(Source!A149)</f>
        <v>149</v>
      </c>
      <c r="B161">
        <v>65176385</v>
      </c>
      <c r="C161">
        <v>65176373</v>
      </c>
      <c r="D161">
        <v>56573153</v>
      </c>
      <c r="E161">
        <v>1</v>
      </c>
      <c r="F161">
        <v>1</v>
      </c>
      <c r="G161">
        <v>1</v>
      </c>
      <c r="H161">
        <v>2</v>
      </c>
      <c r="I161" t="s">
        <v>433</v>
      </c>
      <c r="J161" t="s">
        <v>434</v>
      </c>
      <c r="K161" t="s">
        <v>435</v>
      </c>
      <c r="L161">
        <v>1368</v>
      </c>
      <c r="N161">
        <v>1011</v>
      </c>
      <c r="O161" t="s">
        <v>368</v>
      </c>
      <c r="P161" t="s">
        <v>368</v>
      </c>
      <c r="Q161">
        <v>1</v>
      </c>
      <c r="X161">
        <v>1.51</v>
      </c>
      <c r="Y161">
        <v>0</v>
      </c>
      <c r="Z161">
        <v>26.32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1.51</v>
      </c>
      <c r="AH161">
        <v>2</v>
      </c>
      <c r="AI161">
        <v>65176378</v>
      </c>
      <c r="AJ161">
        <v>159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ROW(Source!A149)</f>
        <v>149</v>
      </c>
      <c r="B162">
        <v>65176386</v>
      </c>
      <c r="C162">
        <v>65176373</v>
      </c>
      <c r="D162">
        <v>56579266</v>
      </c>
      <c r="E162">
        <v>1</v>
      </c>
      <c r="F162">
        <v>1</v>
      </c>
      <c r="G162">
        <v>1</v>
      </c>
      <c r="H162">
        <v>3</v>
      </c>
      <c r="I162" t="s">
        <v>440</v>
      </c>
      <c r="J162" t="s">
        <v>441</v>
      </c>
      <c r="K162" t="s">
        <v>442</v>
      </c>
      <c r="L162">
        <v>1346</v>
      </c>
      <c r="N162">
        <v>1009</v>
      </c>
      <c r="O162" t="s">
        <v>380</v>
      </c>
      <c r="P162" t="s">
        <v>380</v>
      </c>
      <c r="Q162">
        <v>1</v>
      </c>
      <c r="X162">
        <v>0.72</v>
      </c>
      <c r="Y162">
        <v>155.63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0.72</v>
      </c>
      <c r="AH162">
        <v>2</v>
      </c>
      <c r="AI162">
        <v>65176379</v>
      </c>
      <c r="AJ162">
        <v>160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ROW(Source!A149)</f>
        <v>149</v>
      </c>
      <c r="B163">
        <v>65176387</v>
      </c>
      <c r="C163">
        <v>65176373</v>
      </c>
      <c r="D163">
        <v>56609983</v>
      </c>
      <c r="E163">
        <v>1</v>
      </c>
      <c r="F163">
        <v>1</v>
      </c>
      <c r="G163">
        <v>1</v>
      </c>
      <c r="H163">
        <v>3</v>
      </c>
      <c r="I163" t="s">
        <v>471</v>
      </c>
      <c r="J163" t="s">
        <v>472</v>
      </c>
      <c r="K163" t="s">
        <v>473</v>
      </c>
      <c r="L163">
        <v>1346</v>
      </c>
      <c r="N163">
        <v>1009</v>
      </c>
      <c r="O163" t="s">
        <v>380</v>
      </c>
      <c r="P163" t="s">
        <v>380</v>
      </c>
      <c r="Q163">
        <v>1</v>
      </c>
      <c r="X163">
        <v>2.4</v>
      </c>
      <c r="Y163">
        <v>911.56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2.4</v>
      </c>
      <c r="AH163">
        <v>2</v>
      </c>
      <c r="AI163">
        <v>65176380</v>
      </c>
      <c r="AJ163">
        <v>161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ROW(Source!A149)</f>
        <v>149</v>
      </c>
      <c r="B164">
        <v>65176388</v>
      </c>
      <c r="C164">
        <v>65176373</v>
      </c>
      <c r="D164">
        <v>56223463</v>
      </c>
      <c r="E164">
        <v>108</v>
      </c>
      <c r="F164">
        <v>1</v>
      </c>
      <c r="G164">
        <v>1</v>
      </c>
      <c r="H164">
        <v>3</v>
      </c>
      <c r="I164" t="s">
        <v>412</v>
      </c>
      <c r="J164" t="s">
        <v>3</v>
      </c>
      <c r="K164" t="s">
        <v>413</v>
      </c>
      <c r="L164">
        <v>3277935</v>
      </c>
      <c r="N164">
        <v>1013</v>
      </c>
      <c r="O164" t="s">
        <v>414</v>
      </c>
      <c r="P164" t="s">
        <v>414</v>
      </c>
      <c r="Q164">
        <v>1</v>
      </c>
      <c r="X164">
        <v>2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 t="s">
        <v>3</v>
      </c>
      <c r="AG164">
        <v>2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ROW(Source!A150)</f>
        <v>150</v>
      </c>
      <c r="B165">
        <v>65176399</v>
      </c>
      <c r="C165">
        <v>65176389</v>
      </c>
      <c r="D165">
        <v>37064878</v>
      </c>
      <c r="E165">
        <v>108</v>
      </c>
      <c r="F165">
        <v>1</v>
      </c>
      <c r="G165">
        <v>1</v>
      </c>
      <c r="H165">
        <v>1</v>
      </c>
      <c r="I165" t="s">
        <v>456</v>
      </c>
      <c r="J165" t="s">
        <v>3</v>
      </c>
      <c r="K165" t="s">
        <v>457</v>
      </c>
      <c r="L165">
        <v>1191</v>
      </c>
      <c r="N165">
        <v>1013</v>
      </c>
      <c r="O165" t="s">
        <v>362</v>
      </c>
      <c r="P165" t="s">
        <v>362</v>
      </c>
      <c r="Q165">
        <v>1</v>
      </c>
      <c r="X165">
        <v>18.5</v>
      </c>
      <c r="Y165">
        <v>0</v>
      </c>
      <c r="Z165">
        <v>0</v>
      </c>
      <c r="AA165">
        <v>0</v>
      </c>
      <c r="AB165">
        <v>479.56</v>
      </c>
      <c r="AC165">
        <v>0</v>
      </c>
      <c r="AD165">
        <v>1</v>
      </c>
      <c r="AE165">
        <v>1</v>
      </c>
      <c r="AF165" t="s">
        <v>3</v>
      </c>
      <c r="AG165">
        <v>18.5</v>
      </c>
      <c r="AH165">
        <v>2</v>
      </c>
      <c r="AI165">
        <v>65176390</v>
      </c>
      <c r="AJ165">
        <v>162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ROW(Source!A150)</f>
        <v>150</v>
      </c>
      <c r="B166">
        <v>65176400</v>
      </c>
      <c r="C166">
        <v>65176389</v>
      </c>
      <c r="D166">
        <v>37064876</v>
      </c>
      <c r="E166">
        <v>108</v>
      </c>
      <c r="F166">
        <v>1</v>
      </c>
      <c r="G166">
        <v>1</v>
      </c>
      <c r="H166">
        <v>1</v>
      </c>
      <c r="I166" t="s">
        <v>363</v>
      </c>
      <c r="J166" t="s">
        <v>3</v>
      </c>
      <c r="K166" t="s">
        <v>364</v>
      </c>
      <c r="L166">
        <v>1191</v>
      </c>
      <c r="N166">
        <v>1013</v>
      </c>
      <c r="O166" t="s">
        <v>362</v>
      </c>
      <c r="P166" t="s">
        <v>362</v>
      </c>
      <c r="Q166">
        <v>1</v>
      </c>
      <c r="X166">
        <v>0.46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2</v>
      </c>
      <c r="AF166" t="s">
        <v>3</v>
      </c>
      <c r="AG166">
        <v>0.46</v>
      </c>
      <c r="AH166">
        <v>2</v>
      </c>
      <c r="AI166">
        <v>65176391</v>
      </c>
      <c r="AJ166">
        <v>163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ROW(Source!A150)</f>
        <v>150</v>
      </c>
      <c r="B167">
        <v>65176401</v>
      </c>
      <c r="C167">
        <v>65176389</v>
      </c>
      <c r="D167">
        <v>56571417</v>
      </c>
      <c r="E167">
        <v>1</v>
      </c>
      <c r="F167">
        <v>1</v>
      </c>
      <c r="G167">
        <v>1</v>
      </c>
      <c r="H167">
        <v>2</v>
      </c>
      <c r="I167" t="s">
        <v>402</v>
      </c>
      <c r="J167" t="s">
        <v>403</v>
      </c>
      <c r="K167" t="s">
        <v>404</v>
      </c>
      <c r="L167">
        <v>1368</v>
      </c>
      <c r="N167">
        <v>1011</v>
      </c>
      <c r="O167" t="s">
        <v>368</v>
      </c>
      <c r="P167" t="s">
        <v>368</v>
      </c>
      <c r="Q167">
        <v>1</v>
      </c>
      <c r="X167">
        <v>0.23</v>
      </c>
      <c r="Y167">
        <v>0</v>
      </c>
      <c r="Z167">
        <v>1551.19</v>
      </c>
      <c r="AA167">
        <v>658.94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0.23</v>
      </c>
      <c r="AH167">
        <v>2</v>
      </c>
      <c r="AI167">
        <v>65176392</v>
      </c>
      <c r="AJ167">
        <v>164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ROW(Source!A150)</f>
        <v>150</v>
      </c>
      <c r="B168">
        <v>65176402</v>
      </c>
      <c r="C168">
        <v>65176389</v>
      </c>
      <c r="D168">
        <v>56572833</v>
      </c>
      <c r="E168">
        <v>1</v>
      </c>
      <c r="F168">
        <v>1</v>
      </c>
      <c r="G168">
        <v>1</v>
      </c>
      <c r="H168">
        <v>2</v>
      </c>
      <c r="I168" t="s">
        <v>373</v>
      </c>
      <c r="J168" t="s">
        <v>374</v>
      </c>
      <c r="K168" t="s">
        <v>375</v>
      </c>
      <c r="L168">
        <v>1368</v>
      </c>
      <c r="N168">
        <v>1011</v>
      </c>
      <c r="O168" t="s">
        <v>368</v>
      </c>
      <c r="P168" t="s">
        <v>368</v>
      </c>
      <c r="Q168">
        <v>1</v>
      </c>
      <c r="X168">
        <v>0.23</v>
      </c>
      <c r="Y168">
        <v>0</v>
      </c>
      <c r="Z168">
        <v>477.92</v>
      </c>
      <c r="AA168">
        <v>490.55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0.23</v>
      </c>
      <c r="AH168">
        <v>2</v>
      </c>
      <c r="AI168">
        <v>65176393</v>
      </c>
      <c r="AJ168">
        <v>165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ROW(Source!A150)</f>
        <v>150</v>
      </c>
      <c r="B169">
        <v>65176403</v>
      </c>
      <c r="C169">
        <v>65176389</v>
      </c>
      <c r="D169">
        <v>56573153</v>
      </c>
      <c r="E169">
        <v>1</v>
      </c>
      <c r="F169">
        <v>1</v>
      </c>
      <c r="G169">
        <v>1</v>
      </c>
      <c r="H169">
        <v>2</v>
      </c>
      <c r="I169" t="s">
        <v>433</v>
      </c>
      <c r="J169" t="s">
        <v>434</v>
      </c>
      <c r="K169" t="s">
        <v>435</v>
      </c>
      <c r="L169">
        <v>1368</v>
      </c>
      <c r="N169">
        <v>1011</v>
      </c>
      <c r="O169" t="s">
        <v>368</v>
      </c>
      <c r="P169" t="s">
        <v>368</v>
      </c>
      <c r="Q169">
        <v>1</v>
      </c>
      <c r="X169">
        <v>2.9</v>
      </c>
      <c r="Y169">
        <v>0</v>
      </c>
      <c r="Z169">
        <v>26.32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2.9</v>
      </c>
      <c r="AH169">
        <v>2</v>
      </c>
      <c r="AI169">
        <v>65176394</v>
      </c>
      <c r="AJ169">
        <v>166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ROW(Source!A150)</f>
        <v>150</v>
      </c>
      <c r="B170">
        <v>65176404</v>
      </c>
      <c r="C170">
        <v>65176389</v>
      </c>
      <c r="D170">
        <v>56579266</v>
      </c>
      <c r="E170">
        <v>1</v>
      </c>
      <c r="F170">
        <v>1</v>
      </c>
      <c r="G170">
        <v>1</v>
      </c>
      <c r="H170">
        <v>3</v>
      </c>
      <c r="I170" t="s">
        <v>440</v>
      </c>
      <c r="J170" t="s">
        <v>441</v>
      </c>
      <c r="K170" t="s">
        <v>442</v>
      </c>
      <c r="L170">
        <v>1346</v>
      </c>
      <c r="N170">
        <v>1009</v>
      </c>
      <c r="O170" t="s">
        <v>380</v>
      </c>
      <c r="P170" t="s">
        <v>380</v>
      </c>
      <c r="Q170">
        <v>1</v>
      </c>
      <c r="X170">
        <v>1.3</v>
      </c>
      <c r="Y170">
        <v>155.63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1.3</v>
      </c>
      <c r="AH170">
        <v>2</v>
      </c>
      <c r="AI170">
        <v>65176395</v>
      </c>
      <c r="AJ170">
        <v>167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ROW(Source!A150)</f>
        <v>150</v>
      </c>
      <c r="B171">
        <v>65176405</v>
      </c>
      <c r="C171">
        <v>65176389</v>
      </c>
      <c r="D171">
        <v>56592692</v>
      </c>
      <c r="E171">
        <v>1</v>
      </c>
      <c r="F171">
        <v>1</v>
      </c>
      <c r="G171">
        <v>1</v>
      </c>
      <c r="H171">
        <v>3</v>
      </c>
      <c r="I171" t="s">
        <v>474</v>
      </c>
      <c r="J171" t="s">
        <v>475</v>
      </c>
      <c r="K171" t="s">
        <v>476</v>
      </c>
      <c r="L171">
        <v>1348</v>
      </c>
      <c r="N171">
        <v>1009</v>
      </c>
      <c r="O171" t="s">
        <v>163</v>
      </c>
      <c r="P171" t="s">
        <v>163</v>
      </c>
      <c r="Q171">
        <v>1000</v>
      </c>
      <c r="X171">
        <v>4.0000000000000001E-3</v>
      </c>
      <c r="Y171">
        <v>71131.5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4.0000000000000001E-3</v>
      </c>
      <c r="AH171">
        <v>2</v>
      </c>
      <c r="AI171">
        <v>65176396</v>
      </c>
      <c r="AJ171">
        <v>168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ROW(Source!A150)</f>
        <v>150</v>
      </c>
      <c r="B172">
        <v>65176406</v>
      </c>
      <c r="C172">
        <v>65176389</v>
      </c>
      <c r="D172">
        <v>56609983</v>
      </c>
      <c r="E172">
        <v>1</v>
      </c>
      <c r="F172">
        <v>1</v>
      </c>
      <c r="G172">
        <v>1</v>
      </c>
      <c r="H172">
        <v>3</v>
      </c>
      <c r="I172" t="s">
        <v>471</v>
      </c>
      <c r="J172" t="s">
        <v>472</v>
      </c>
      <c r="K172" t="s">
        <v>473</v>
      </c>
      <c r="L172">
        <v>1346</v>
      </c>
      <c r="N172">
        <v>1009</v>
      </c>
      <c r="O172" t="s">
        <v>380</v>
      </c>
      <c r="P172" t="s">
        <v>380</v>
      </c>
      <c r="Q172">
        <v>1</v>
      </c>
      <c r="X172">
        <v>2.2999999999999998</v>
      </c>
      <c r="Y172">
        <v>911.56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2.2999999999999998</v>
      </c>
      <c r="AH172">
        <v>2</v>
      </c>
      <c r="AI172">
        <v>65176397</v>
      </c>
      <c r="AJ172">
        <v>169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ROW(Source!A150)</f>
        <v>150</v>
      </c>
      <c r="B173">
        <v>65176407</v>
      </c>
      <c r="C173">
        <v>65176389</v>
      </c>
      <c r="D173">
        <v>56223463</v>
      </c>
      <c r="E173">
        <v>108</v>
      </c>
      <c r="F173">
        <v>1</v>
      </c>
      <c r="G173">
        <v>1</v>
      </c>
      <c r="H173">
        <v>3</v>
      </c>
      <c r="I173" t="s">
        <v>412</v>
      </c>
      <c r="J173" t="s">
        <v>3</v>
      </c>
      <c r="K173" t="s">
        <v>413</v>
      </c>
      <c r="L173">
        <v>3277935</v>
      </c>
      <c r="N173">
        <v>1013</v>
      </c>
      <c r="O173" t="s">
        <v>414</v>
      </c>
      <c r="P173" t="s">
        <v>414</v>
      </c>
      <c r="Q173">
        <v>1</v>
      </c>
      <c r="X173">
        <v>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 t="s">
        <v>3</v>
      </c>
      <c r="AG173">
        <v>2</v>
      </c>
      <c r="AH173">
        <v>2</v>
      </c>
      <c r="AI173">
        <v>65176398</v>
      </c>
      <c r="AJ173">
        <v>170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ROW(Source!A263)</f>
        <v>263</v>
      </c>
      <c r="B174">
        <v>65176589</v>
      </c>
      <c r="C174">
        <v>65176586</v>
      </c>
      <c r="D174">
        <v>56217421</v>
      </c>
      <c r="E174">
        <v>108</v>
      </c>
      <c r="F174">
        <v>1</v>
      </c>
      <c r="G174">
        <v>1</v>
      </c>
      <c r="H174">
        <v>1</v>
      </c>
      <c r="I174" t="s">
        <v>478</v>
      </c>
      <c r="J174" t="s">
        <v>3</v>
      </c>
      <c r="K174" t="s">
        <v>479</v>
      </c>
      <c r="L174">
        <v>1369</v>
      </c>
      <c r="N174">
        <v>1013</v>
      </c>
      <c r="O174" t="s">
        <v>480</v>
      </c>
      <c r="P174" t="s">
        <v>480</v>
      </c>
      <c r="Q174">
        <v>1</v>
      </c>
      <c r="X174">
        <v>0.81</v>
      </c>
      <c r="Y174">
        <v>0</v>
      </c>
      <c r="Z174">
        <v>0</v>
      </c>
      <c r="AA174">
        <v>0</v>
      </c>
      <c r="AB174">
        <v>658.94</v>
      </c>
      <c r="AC174">
        <v>0</v>
      </c>
      <c r="AD174">
        <v>1</v>
      </c>
      <c r="AE174">
        <v>1</v>
      </c>
      <c r="AF174" t="s">
        <v>3</v>
      </c>
      <c r="AG174">
        <v>0.81</v>
      </c>
      <c r="AH174">
        <v>2</v>
      </c>
      <c r="AI174">
        <v>65176587</v>
      </c>
      <c r="AJ174">
        <v>171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ROW(Source!A263)</f>
        <v>263</v>
      </c>
      <c r="B175">
        <v>65176590</v>
      </c>
      <c r="C175">
        <v>65176586</v>
      </c>
      <c r="D175">
        <v>56217452</v>
      </c>
      <c r="E175">
        <v>108</v>
      </c>
      <c r="F175">
        <v>1</v>
      </c>
      <c r="G175">
        <v>1</v>
      </c>
      <c r="H175">
        <v>1</v>
      </c>
      <c r="I175" t="s">
        <v>481</v>
      </c>
      <c r="J175" t="s">
        <v>3</v>
      </c>
      <c r="K175" t="s">
        <v>482</v>
      </c>
      <c r="L175">
        <v>1369</v>
      </c>
      <c r="N175">
        <v>1013</v>
      </c>
      <c r="O175" t="s">
        <v>480</v>
      </c>
      <c r="P175" t="s">
        <v>480</v>
      </c>
      <c r="Q175">
        <v>1</v>
      </c>
      <c r="X175">
        <v>0.81</v>
      </c>
      <c r="Y175">
        <v>0</v>
      </c>
      <c r="Z175">
        <v>0</v>
      </c>
      <c r="AA175">
        <v>0</v>
      </c>
      <c r="AB175">
        <v>644.29999999999995</v>
      </c>
      <c r="AC175">
        <v>0</v>
      </c>
      <c r="AD175">
        <v>1</v>
      </c>
      <c r="AE175">
        <v>1</v>
      </c>
      <c r="AF175" t="s">
        <v>3</v>
      </c>
      <c r="AG175">
        <v>0.81</v>
      </c>
      <c r="AH175">
        <v>2</v>
      </c>
      <c r="AI175">
        <v>65176588</v>
      </c>
      <c r="AJ175">
        <v>172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ROW(Source!A264)</f>
        <v>264</v>
      </c>
      <c r="B176">
        <v>65176594</v>
      </c>
      <c r="C176">
        <v>65176591</v>
      </c>
      <c r="D176">
        <v>56217437</v>
      </c>
      <c r="E176">
        <v>108</v>
      </c>
      <c r="F176">
        <v>1</v>
      </c>
      <c r="G176">
        <v>1</v>
      </c>
      <c r="H176">
        <v>1</v>
      </c>
      <c r="I176" t="s">
        <v>483</v>
      </c>
      <c r="J176" t="s">
        <v>3</v>
      </c>
      <c r="K176" t="s">
        <v>484</v>
      </c>
      <c r="L176">
        <v>1369</v>
      </c>
      <c r="N176">
        <v>1013</v>
      </c>
      <c r="O176" t="s">
        <v>480</v>
      </c>
      <c r="P176" t="s">
        <v>480</v>
      </c>
      <c r="Q176">
        <v>1</v>
      </c>
      <c r="X176">
        <v>4.32</v>
      </c>
      <c r="Y176">
        <v>0</v>
      </c>
      <c r="Z176">
        <v>0</v>
      </c>
      <c r="AA176">
        <v>0</v>
      </c>
      <c r="AB176">
        <v>468.58</v>
      </c>
      <c r="AC176">
        <v>0</v>
      </c>
      <c r="AD176">
        <v>1</v>
      </c>
      <c r="AE176">
        <v>1</v>
      </c>
      <c r="AF176" t="s">
        <v>3</v>
      </c>
      <c r="AG176">
        <v>4.32</v>
      </c>
      <c r="AH176">
        <v>2</v>
      </c>
      <c r="AI176">
        <v>65176592</v>
      </c>
      <c r="AJ176">
        <v>173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ROW(Source!A264)</f>
        <v>264</v>
      </c>
      <c r="B177">
        <v>65176595</v>
      </c>
      <c r="C177">
        <v>65176591</v>
      </c>
      <c r="D177">
        <v>56217445</v>
      </c>
      <c r="E177">
        <v>108</v>
      </c>
      <c r="F177">
        <v>1</v>
      </c>
      <c r="G177">
        <v>1</v>
      </c>
      <c r="H177">
        <v>1</v>
      </c>
      <c r="I177" t="s">
        <v>485</v>
      </c>
      <c r="J177" t="s">
        <v>3</v>
      </c>
      <c r="K177" t="s">
        <v>486</v>
      </c>
      <c r="L177">
        <v>1369</v>
      </c>
      <c r="N177">
        <v>1013</v>
      </c>
      <c r="O177" t="s">
        <v>480</v>
      </c>
      <c r="P177" t="s">
        <v>480</v>
      </c>
      <c r="Q177">
        <v>1</v>
      </c>
      <c r="X177">
        <v>6.48</v>
      </c>
      <c r="Y177">
        <v>0</v>
      </c>
      <c r="Z177">
        <v>0</v>
      </c>
      <c r="AA177">
        <v>0</v>
      </c>
      <c r="AB177">
        <v>787.07</v>
      </c>
      <c r="AC177">
        <v>0</v>
      </c>
      <c r="AD177">
        <v>1</v>
      </c>
      <c r="AE177">
        <v>1</v>
      </c>
      <c r="AF177" t="s">
        <v>3</v>
      </c>
      <c r="AG177">
        <v>6.48</v>
      </c>
      <c r="AH177">
        <v>2</v>
      </c>
      <c r="AI177">
        <v>65176593</v>
      </c>
      <c r="AJ177">
        <v>174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ROW(Source!A265)</f>
        <v>265</v>
      </c>
      <c r="B178">
        <v>65176599</v>
      </c>
      <c r="C178">
        <v>65176596</v>
      </c>
      <c r="D178">
        <v>56217421</v>
      </c>
      <c r="E178">
        <v>108</v>
      </c>
      <c r="F178">
        <v>1</v>
      </c>
      <c r="G178">
        <v>1</v>
      </c>
      <c r="H178">
        <v>1</v>
      </c>
      <c r="I178" t="s">
        <v>478</v>
      </c>
      <c r="J178" t="s">
        <v>3</v>
      </c>
      <c r="K178" t="s">
        <v>479</v>
      </c>
      <c r="L178">
        <v>1369</v>
      </c>
      <c r="N178">
        <v>1013</v>
      </c>
      <c r="O178" t="s">
        <v>480</v>
      </c>
      <c r="P178" t="s">
        <v>480</v>
      </c>
      <c r="Q178">
        <v>1</v>
      </c>
      <c r="X178">
        <v>0.81</v>
      </c>
      <c r="Y178">
        <v>0</v>
      </c>
      <c r="Z178">
        <v>0</v>
      </c>
      <c r="AA178">
        <v>0</v>
      </c>
      <c r="AB178">
        <v>658.94</v>
      </c>
      <c r="AC178">
        <v>0</v>
      </c>
      <c r="AD178">
        <v>1</v>
      </c>
      <c r="AE178">
        <v>1</v>
      </c>
      <c r="AF178" t="s">
        <v>3</v>
      </c>
      <c r="AG178">
        <v>0.81</v>
      </c>
      <c r="AH178">
        <v>2</v>
      </c>
      <c r="AI178">
        <v>65176597</v>
      </c>
      <c r="AJ178">
        <v>175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ROW(Source!A265)</f>
        <v>265</v>
      </c>
      <c r="B179">
        <v>65176600</v>
      </c>
      <c r="C179">
        <v>65176596</v>
      </c>
      <c r="D179">
        <v>56217452</v>
      </c>
      <c r="E179">
        <v>108</v>
      </c>
      <c r="F179">
        <v>1</v>
      </c>
      <c r="G179">
        <v>1</v>
      </c>
      <c r="H179">
        <v>1</v>
      </c>
      <c r="I179" t="s">
        <v>481</v>
      </c>
      <c r="J179" t="s">
        <v>3</v>
      </c>
      <c r="K179" t="s">
        <v>482</v>
      </c>
      <c r="L179">
        <v>1369</v>
      </c>
      <c r="N179">
        <v>1013</v>
      </c>
      <c r="O179" t="s">
        <v>480</v>
      </c>
      <c r="P179" t="s">
        <v>480</v>
      </c>
      <c r="Q179">
        <v>1</v>
      </c>
      <c r="X179">
        <v>0.81</v>
      </c>
      <c r="Y179">
        <v>0</v>
      </c>
      <c r="Z179">
        <v>0</v>
      </c>
      <c r="AA179">
        <v>0</v>
      </c>
      <c r="AB179">
        <v>644.29999999999995</v>
      </c>
      <c r="AC179">
        <v>0</v>
      </c>
      <c r="AD179">
        <v>1</v>
      </c>
      <c r="AE179">
        <v>1</v>
      </c>
      <c r="AF179" t="s">
        <v>3</v>
      </c>
      <c r="AG179">
        <v>0.81</v>
      </c>
      <c r="AH179">
        <v>2</v>
      </c>
      <c r="AI179">
        <v>65176598</v>
      </c>
      <c r="AJ179">
        <v>176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ROW(Source!A266)</f>
        <v>266</v>
      </c>
      <c r="B180">
        <v>65176604</v>
      </c>
      <c r="C180">
        <v>65176601</v>
      </c>
      <c r="D180">
        <v>56217418</v>
      </c>
      <c r="E180">
        <v>108</v>
      </c>
      <c r="F180">
        <v>1</v>
      </c>
      <c r="G180">
        <v>1</v>
      </c>
      <c r="H180">
        <v>1</v>
      </c>
      <c r="I180" t="s">
        <v>487</v>
      </c>
      <c r="J180" t="s">
        <v>3</v>
      </c>
      <c r="K180" t="s">
        <v>488</v>
      </c>
      <c r="L180">
        <v>1369</v>
      </c>
      <c r="N180">
        <v>1013</v>
      </c>
      <c r="O180" t="s">
        <v>480</v>
      </c>
      <c r="P180" t="s">
        <v>480</v>
      </c>
      <c r="Q180">
        <v>1</v>
      </c>
      <c r="X180">
        <v>0.97</v>
      </c>
      <c r="Y180">
        <v>0</v>
      </c>
      <c r="Z180">
        <v>0</v>
      </c>
      <c r="AA180">
        <v>0</v>
      </c>
      <c r="AB180">
        <v>563.76</v>
      </c>
      <c r="AC180">
        <v>0</v>
      </c>
      <c r="AD180">
        <v>1</v>
      </c>
      <c r="AE180">
        <v>1</v>
      </c>
      <c r="AF180" t="s">
        <v>3</v>
      </c>
      <c r="AG180">
        <v>0.97</v>
      </c>
      <c r="AH180">
        <v>2</v>
      </c>
      <c r="AI180">
        <v>65176602</v>
      </c>
      <c r="AJ180">
        <v>177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ROW(Source!A266)</f>
        <v>266</v>
      </c>
      <c r="B181">
        <v>65176605</v>
      </c>
      <c r="C181">
        <v>65176601</v>
      </c>
      <c r="D181">
        <v>56217448</v>
      </c>
      <c r="E181">
        <v>108</v>
      </c>
      <c r="F181">
        <v>1</v>
      </c>
      <c r="G181">
        <v>1</v>
      </c>
      <c r="H181">
        <v>1</v>
      </c>
      <c r="I181" t="s">
        <v>489</v>
      </c>
      <c r="J181" t="s">
        <v>3</v>
      </c>
      <c r="K181" t="s">
        <v>490</v>
      </c>
      <c r="L181">
        <v>1369</v>
      </c>
      <c r="N181">
        <v>1013</v>
      </c>
      <c r="O181" t="s">
        <v>480</v>
      </c>
      <c r="P181" t="s">
        <v>480</v>
      </c>
      <c r="Q181">
        <v>1</v>
      </c>
      <c r="X181">
        <v>1.46</v>
      </c>
      <c r="Y181">
        <v>0</v>
      </c>
      <c r="Z181">
        <v>0</v>
      </c>
      <c r="AA181">
        <v>0</v>
      </c>
      <c r="AB181">
        <v>717.52</v>
      </c>
      <c r="AC181">
        <v>0</v>
      </c>
      <c r="AD181">
        <v>1</v>
      </c>
      <c r="AE181">
        <v>1</v>
      </c>
      <c r="AF181" t="s">
        <v>3</v>
      </c>
      <c r="AG181">
        <v>1.46</v>
      </c>
      <c r="AH181">
        <v>2</v>
      </c>
      <c r="AI181">
        <v>65176603</v>
      </c>
      <c r="AJ181">
        <v>178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ROW(Source!A267)</f>
        <v>267</v>
      </c>
      <c r="B182">
        <v>65176610</v>
      </c>
      <c r="C182">
        <v>65176606</v>
      </c>
      <c r="D182">
        <v>56217415</v>
      </c>
      <c r="E182">
        <v>108</v>
      </c>
      <c r="F182">
        <v>1</v>
      </c>
      <c r="G182">
        <v>1</v>
      </c>
      <c r="H182">
        <v>1</v>
      </c>
      <c r="I182" t="s">
        <v>491</v>
      </c>
      <c r="J182" t="s">
        <v>3</v>
      </c>
      <c r="K182" t="s">
        <v>492</v>
      </c>
      <c r="L182">
        <v>1369</v>
      </c>
      <c r="N182">
        <v>1013</v>
      </c>
      <c r="O182" t="s">
        <v>480</v>
      </c>
      <c r="P182" t="s">
        <v>480</v>
      </c>
      <c r="Q182">
        <v>1</v>
      </c>
      <c r="X182">
        <v>4.32</v>
      </c>
      <c r="Y182">
        <v>0</v>
      </c>
      <c r="Z182">
        <v>0</v>
      </c>
      <c r="AA182">
        <v>0</v>
      </c>
      <c r="AB182">
        <v>490.55</v>
      </c>
      <c r="AC182">
        <v>0</v>
      </c>
      <c r="AD182">
        <v>1</v>
      </c>
      <c r="AE182">
        <v>1</v>
      </c>
      <c r="AF182" t="s">
        <v>3</v>
      </c>
      <c r="AG182">
        <v>4.32</v>
      </c>
      <c r="AH182">
        <v>2</v>
      </c>
      <c r="AI182">
        <v>65176607</v>
      </c>
      <c r="AJ182">
        <v>179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ROW(Source!A267)</f>
        <v>267</v>
      </c>
      <c r="B183">
        <v>65176611</v>
      </c>
      <c r="C183">
        <v>65176606</v>
      </c>
      <c r="D183">
        <v>56217437</v>
      </c>
      <c r="E183">
        <v>108</v>
      </c>
      <c r="F183">
        <v>1</v>
      </c>
      <c r="G183">
        <v>1</v>
      </c>
      <c r="H183">
        <v>1</v>
      </c>
      <c r="I183" t="s">
        <v>483</v>
      </c>
      <c r="J183" t="s">
        <v>3</v>
      </c>
      <c r="K183" t="s">
        <v>484</v>
      </c>
      <c r="L183">
        <v>1369</v>
      </c>
      <c r="N183">
        <v>1013</v>
      </c>
      <c r="O183" t="s">
        <v>480</v>
      </c>
      <c r="P183" t="s">
        <v>480</v>
      </c>
      <c r="Q183">
        <v>1</v>
      </c>
      <c r="X183">
        <v>4.32</v>
      </c>
      <c r="Y183">
        <v>0</v>
      </c>
      <c r="Z183">
        <v>0</v>
      </c>
      <c r="AA183">
        <v>0</v>
      </c>
      <c r="AB183">
        <v>468.58</v>
      </c>
      <c r="AC183">
        <v>0</v>
      </c>
      <c r="AD183">
        <v>1</v>
      </c>
      <c r="AE183">
        <v>1</v>
      </c>
      <c r="AF183" t="s">
        <v>3</v>
      </c>
      <c r="AG183">
        <v>4.32</v>
      </c>
      <c r="AH183">
        <v>2</v>
      </c>
      <c r="AI183">
        <v>65176608</v>
      </c>
      <c r="AJ183">
        <v>180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ROW(Source!A267)</f>
        <v>267</v>
      </c>
      <c r="B184">
        <v>65176612</v>
      </c>
      <c r="C184">
        <v>65176606</v>
      </c>
      <c r="D184">
        <v>56217448</v>
      </c>
      <c r="E184">
        <v>108</v>
      </c>
      <c r="F184">
        <v>1</v>
      </c>
      <c r="G184">
        <v>1</v>
      </c>
      <c r="H184">
        <v>1</v>
      </c>
      <c r="I184" t="s">
        <v>489</v>
      </c>
      <c r="J184" t="s">
        <v>3</v>
      </c>
      <c r="K184" t="s">
        <v>490</v>
      </c>
      <c r="L184">
        <v>1369</v>
      </c>
      <c r="N184">
        <v>1013</v>
      </c>
      <c r="O184" t="s">
        <v>480</v>
      </c>
      <c r="P184" t="s">
        <v>480</v>
      </c>
      <c r="Q184">
        <v>1</v>
      </c>
      <c r="X184">
        <v>12.96</v>
      </c>
      <c r="Y184">
        <v>0</v>
      </c>
      <c r="Z184">
        <v>0</v>
      </c>
      <c r="AA184">
        <v>0</v>
      </c>
      <c r="AB184">
        <v>717.52</v>
      </c>
      <c r="AC184">
        <v>0</v>
      </c>
      <c r="AD184">
        <v>1</v>
      </c>
      <c r="AE184">
        <v>1</v>
      </c>
      <c r="AF184" t="s">
        <v>3</v>
      </c>
      <c r="AG184">
        <v>12.96</v>
      </c>
      <c r="AH184">
        <v>2</v>
      </c>
      <c r="AI184">
        <v>65176609</v>
      </c>
      <c r="AJ184">
        <v>181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ROW(Source!A268)</f>
        <v>268</v>
      </c>
      <c r="B185">
        <v>65176615</v>
      </c>
      <c r="C185">
        <v>65176613</v>
      </c>
      <c r="D185">
        <v>56217452</v>
      </c>
      <c r="E185">
        <v>108</v>
      </c>
      <c r="F185">
        <v>1</v>
      </c>
      <c r="G185">
        <v>1</v>
      </c>
      <c r="H185">
        <v>1</v>
      </c>
      <c r="I185" t="s">
        <v>481</v>
      </c>
      <c r="J185" t="s">
        <v>3</v>
      </c>
      <c r="K185" t="s">
        <v>482</v>
      </c>
      <c r="L185">
        <v>1369</v>
      </c>
      <c r="N185">
        <v>1013</v>
      </c>
      <c r="O185" t="s">
        <v>480</v>
      </c>
      <c r="P185" t="s">
        <v>480</v>
      </c>
      <c r="Q185">
        <v>1</v>
      </c>
      <c r="X185">
        <v>5.76</v>
      </c>
      <c r="Y185">
        <v>0</v>
      </c>
      <c r="Z185">
        <v>0</v>
      </c>
      <c r="AA185">
        <v>0</v>
      </c>
      <c r="AB185">
        <v>644.29999999999995</v>
      </c>
      <c r="AC185">
        <v>0</v>
      </c>
      <c r="AD185">
        <v>1</v>
      </c>
      <c r="AE185">
        <v>1</v>
      </c>
      <c r="AF185" t="s">
        <v>3</v>
      </c>
      <c r="AG185">
        <v>5.76</v>
      </c>
      <c r="AH185">
        <v>2</v>
      </c>
      <c r="AI185">
        <v>65176614</v>
      </c>
      <c r="AJ185">
        <v>182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ROW(Source!A269)</f>
        <v>269</v>
      </c>
      <c r="B186">
        <v>65176618</v>
      </c>
      <c r="C186">
        <v>65176616</v>
      </c>
      <c r="D186">
        <v>56217452</v>
      </c>
      <c r="E186">
        <v>108</v>
      </c>
      <c r="F186">
        <v>1</v>
      </c>
      <c r="G186">
        <v>1</v>
      </c>
      <c r="H186">
        <v>1</v>
      </c>
      <c r="I186" t="s">
        <v>481</v>
      </c>
      <c r="J186" t="s">
        <v>3</v>
      </c>
      <c r="K186" t="s">
        <v>482</v>
      </c>
      <c r="L186">
        <v>1369</v>
      </c>
      <c r="N186">
        <v>1013</v>
      </c>
      <c r="O186" t="s">
        <v>480</v>
      </c>
      <c r="P186" t="s">
        <v>480</v>
      </c>
      <c r="Q186">
        <v>1</v>
      </c>
      <c r="X186">
        <v>6.48</v>
      </c>
      <c r="Y186">
        <v>0</v>
      </c>
      <c r="Z186">
        <v>0</v>
      </c>
      <c r="AA186">
        <v>0</v>
      </c>
      <c r="AB186">
        <v>644.29999999999995</v>
      </c>
      <c r="AC186">
        <v>0</v>
      </c>
      <c r="AD186">
        <v>1</v>
      </c>
      <c r="AE186">
        <v>1</v>
      </c>
      <c r="AF186" t="s">
        <v>3</v>
      </c>
      <c r="AG186">
        <v>6.48</v>
      </c>
      <c r="AH186">
        <v>2</v>
      </c>
      <c r="AI186">
        <v>65176617</v>
      </c>
      <c r="AJ186">
        <v>183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ROW(Source!A270)</f>
        <v>270</v>
      </c>
      <c r="B187">
        <v>65176621</v>
      </c>
      <c r="C187">
        <v>65176619</v>
      </c>
      <c r="D187">
        <v>56217452</v>
      </c>
      <c r="E187">
        <v>108</v>
      </c>
      <c r="F187">
        <v>1</v>
      </c>
      <c r="G187">
        <v>1</v>
      </c>
      <c r="H187">
        <v>1</v>
      </c>
      <c r="I187" t="s">
        <v>481</v>
      </c>
      <c r="J187" t="s">
        <v>3</v>
      </c>
      <c r="K187" t="s">
        <v>482</v>
      </c>
      <c r="L187">
        <v>1369</v>
      </c>
      <c r="N187">
        <v>1013</v>
      </c>
      <c r="O187" t="s">
        <v>480</v>
      </c>
      <c r="P187" t="s">
        <v>480</v>
      </c>
      <c r="Q187">
        <v>1</v>
      </c>
      <c r="X187">
        <v>6.48</v>
      </c>
      <c r="Y187">
        <v>0</v>
      </c>
      <c r="Z187">
        <v>0</v>
      </c>
      <c r="AA187">
        <v>0</v>
      </c>
      <c r="AB187">
        <v>644.29999999999995</v>
      </c>
      <c r="AC187">
        <v>0</v>
      </c>
      <c r="AD187">
        <v>1</v>
      </c>
      <c r="AE187">
        <v>1</v>
      </c>
      <c r="AF187" t="s">
        <v>3</v>
      </c>
      <c r="AG187">
        <v>6.48</v>
      </c>
      <c r="AH187">
        <v>2</v>
      </c>
      <c r="AI187">
        <v>65176620</v>
      </c>
      <c r="AJ187">
        <v>184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ROW(Source!A271)</f>
        <v>271</v>
      </c>
      <c r="B188">
        <v>65176625</v>
      </c>
      <c r="C188">
        <v>65176622</v>
      </c>
      <c r="D188">
        <v>56217437</v>
      </c>
      <c r="E188">
        <v>108</v>
      </c>
      <c r="F188">
        <v>1</v>
      </c>
      <c r="G188">
        <v>1</v>
      </c>
      <c r="H188">
        <v>1</v>
      </c>
      <c r="I188" t="s">
        <v>483</v>
      </c>
      <c r="J188" t="s">
        <v>3</v>
      </c>
      <c r="K188" t="s">
        <v>484</v>
      </c>
      <c r="L188">
        <v>1369</v>
      </c>
      <c r="N188">
        <v>1013</v>
      </c>
      <c r="O188" t="s">
        <v>480</v>
      </c>
      <c r="P188" t="s">
        <v>480</v>
      </c>
      <c r="Q188">
        <v>1</v>
      </c>
      <c r="X188">
        <v>4.54</v>
      </c>
      <c r="Y188">
        <v>0</v>
      </c>
      <c r="Z188">
        <v>0</v>
      </c>
      <c r="AA188">
        <v>0</v>
      </c>
      <c r="AB188">
        <v>468.58</v>
      </c>
      <c r="AC188">
        <v>0</v>
      </c>
      <c r="AD188">
        <v>1</v>
      </c>
      <c r="AE188">
        <v>1</v>
      </c>
      <c r="AF188" t="s">
        <v>3</v>
      </c>
      <c r="AG188">
        <v>4.54</v>
      </c>
      <c r="AH188">
        <v>2</v>
      </c>
      <c r="AI188">
        <v>65176623</v>
      </c>
      <c r="AJ188">
        <v>185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ROW(Source!A271)</f>
        <v>271</v>
      </c>
      <c r="B189">
        <v>65176626</v>
      </c>
      <c r="C189">
        <v>65176622</v>
      </c>
      <c r="D189">
        <v>56217448</v>
      </c>
      <c r="E189">
        <v>108</v>
      </c>
      <c r="F189">
        <v>1</v>
      </c>
      <c r="G189">
        <v>1</v>
      </c>
      <c r="H189">
        <v>1</v>
      </c>
      <c r="I189" t="s">
        <v>489</v>
      </c>
      <c r="J189" t="s">
        <v>3</v>
      </c>
      <c r="K189" t="s">
        <v>490</v>
      </c>
      <c r="L189">
        <v>1369</v>
      </c>
      <c r="N189">
        <v>1013</v>
      </c>
      <c r="O189" t="s">
        <v>480</v>
      </c>
      <c r="P189" t="s">
        <v>480</v>
      </c>
      <c r="Q189">
        <v>1</v>
      </c>
      <c r="X189">
        <v>10.58</v>
      </c>
      <c r="Y189">
        <v>0</v>
      </c>
      <c r="Z189">
        <v>0</v>
      </c>
      <c r="AA189">
        <v>0</v>
      </c>
      <c r="AB189">
        <v>717.52</v>
      </c>
      <c r="AC189">
        <v>0</v>
      </c>
      <c r="AD189">
        <v>1</v>
      </c>
      <c r="AE189">
        <v>1</v>
      </c>
      <c r="AF189" t="s">
        <v>3</v>
      </c>
      <c r="AG189">
        <v>10.58</v>
      </c>
      <c r="AH189">
        <v>2</v>
      </c>
      <c r="AI189">
        <v>65176624</v>
      </c>
      <c r="AJ189">
        <v>186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ROW(Source!A272)</f>
        <v>272</v>
      </c>
      <c r="B190">
        <v>65176630</v>
      </c>
      <c r="C190">
        <v>65176627</v>
      </c>
      <c r="D190">
        <v>56217437</v>
      </c>
      <c r="E190">
        <v>108</v>
      </c>
      <c r="F190">
        <v>1</v>
      </c>
      <c r="G190">
        <v>1</v>
      </c>
      <c r="H190">
        <v>1</v>
      </c>
      <c r="I190" t="s">
        <v>483</v>
      </c>
      <c r="J190" t="s">
        <v>3</v>
      </c>
      <c r="K190" t="s">
        <v>484</v>
      </c>
      <c r="L190">
        <v>1369</v>
      </c>
      <c r="N190">
        <v>1013</v>
      </c>
      <c r="O190" t="s">
        <v>480</v>
      </c>
      <c r="P190" t="s">
        <v>480</v>
      </c>
      <c r="Q190">
        <v>1</v>
      </c>
      <c r="X190">
        <v>6.26</v>
      </c>
      <c r="Y190">
        <v>0</v>
      </c>
      <c r="Z190">
        <v>0</v>
      </c>
      <c r="AA190">
        <v>0</v>
      </c>
      <c r="AB190">
        <v>468.58</v>
      </c>
      <c r="AC190">
        <v>0</v>
      </c>
      <c r="AD190">
        <v>1</v>
      </c>
      <c r="AE190">
        <v>1</v>
      </c>
      <c r="AF190" t="s">
        <v>3</v>
      </c>
      <c r="AG190">
        <v>6.26</v>
      </c>
      <c r="AH190">
        <v>2</v>
      </c>
      <c r="AI190">
        <v>65176628</v>
      </c>
      <c r="AJ190">
        <v>187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ROW(Source!A272)</f>
        <v>272</v>
      </c>
      <c r="B191">
        <v>65176631</v>
      </c>
      <c r="C191">
        <v>65176627</v>
      </c>
      <c r="D191">
        <v>56217448</v>
      </c>
      <c r="E191">
        <v>108</v>
      </c>
      <c r="F191">
        <v>1</v>
      </c>
      <c r="G191">
        <v>1</v>
      </c>
      <c r="H191">
        <v>1</v>
      </c>
      <c r="I191" t="s">
        <v>489</v>
      </c>
      <c r="J191" t="s">
        <v>3</v>
      </c>
      <c r="K191" t="s">
        <v>490</v>
      </c>
      <c r="L191">
        <v>1369</v>
      </c>
      <c r="N191">
        <v>1013</v>
      </c>
      <c r="O191" t="s">
        <v>480</v>
      </c>
      <c r="P191" t="s">
        <v>480</v>
      </c>
      <c r="Q191">
        <v>1</v>
      </c>
      <c r="X191">
        <v>14.62</v>
      </c>
      <c r="Y191">
        <v>0</v>
      </c>
      <c r="Z191">
        <v>0</v>
      </c>
      <c r="AA191">
        <v>0</v>
      </c>
      <c r="AB191">
        <v>717.52</v>
      </c>
      <c r="AC191">
        <v>0</v>
      </c>
      <c r="AD191">
        <v>1</v>
      </c>
      <c r="AE191">
        <v>1</v>
      </c>
      <c r="AF191" t="s">
        <v>3</v>
      </c>
      <c r="AG191">
        <v>14.62</v>
      </c>
      <c r="AH191">
        <v>2</v>
      </c>
      <c r="AI191">
        <v>65176629</v>
      </c>
      <c r="AJ191">
        <v>188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ROW(Source!A273)</f>
        <v>273</v>
      </c>
      <c r="B192">
        <v>65176635</v>
      </c>
      <c r="C192">
        <v>65176632</v>
      </c>
      <c r="D192">
        <v>56217437</v>
      </c>
      <c r="E192">
        <v>108</v>
      </c>
      <c r="F192">
        <v>1</v>
      </c>
      <c r="G192">
        <v>1</v>
      </c>
      <c r="H192">
        <v>1</v>
      </c>
      <c r="I192" t="s">
        <v>483</v>
      </c>
      <c r="J192" t="s">
        <v>3</v>
      </c>
      <c r="K192" t="s">
        <v>484</v>
      </c>
      <c r="L192">
        <v>1369</v>
      </c>
      <c r="N192">
        <v>1013</v>
      </c>
      <c r="O192" t="s">
        <v>480</v>
      </c>
      <c r="P192" t="s">
        <v>480</v>
      </c>
      <c r="Q192">
        <v>1</v>
      </c>
      <c r="X192">
        <v>3.46</v>
      </c>
      <c r="Y192">
        <v>0</v>
      </c>
      <c r="Z192">
        <v>0</v>
      </c>
      <c r="AA192">
        <v>0</v>
      </c>
      <c r="AB192">
        <v>468.58</v>
      </c>
      <c r="AC192">
        <v>0</v>
      </c>
      <c r="AD192">
        <v>1</v>
      </c>
      <c r="AE192">
        <v>1</v>
      </c>
      <c r="AF192" t="s">
        <v>3</v>
      </c>
      <c r="AG192">
        <v>3.46</v>
      </c>
      <c r="AH192">
        <v>2</v>
      </c>
      <c r="AI192">
        <v>65176633</v>
      </c>
      <c r="AJ192">
        <v>189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ROW(Source!A273)</f>
        <v>273</v>
      </c>
      <c r="B193">
        <v>65176636</v>
      </c>
      <c r="C193">
        <v>65176632</v>
      </c>
      <c r="D193">
        <v>56217448</v>
      </c>
      <c r="E193">
        <v>108</v>
      </c>
      <c r="F193">
        <v>1</v>
      </c>
      <c r="G193">
        <v>1</v>
      </c>
      <c r="H193">
        <v>1</v>
      </c>
      <c r="I193" t="s">
        <v>489</v>
      </c>
      <c r="J193" t="s">
        <v>3</v>
      </c>
      <c r="K193" t="s">
        <v>490</v>
      </c>
      <c r="L193">
        <v>1369</v>
      </c>
      <c r="N193">
        <v>1013</v>
      </c>
      <c r="O193" t="s">
        <v>480</v>
      </c>
      <c r="P193" t="s">
        <v>480</v>
      </c>
      <c r="Q193">
        <v>1</v>
      </c>
      <c r="X193">
        <v>8.06</v>
      </c>
      <c r="Y193">
        <v>0</v>
      </c>
      <c r="Z193">
        <v>0</v>
      </c>
      <c r="AA193">
        <v>0</v>
      </c>
      <c r="AB193">
        <v>717.52</v>
      </c>
      <c r="AC193">
        <v>0</v>
      </c>
      <c r="AD193">
        <v>1</v>
      </c>
      <c r="AE193">
        <v>1</v>
      </c>
      <c r="AF193" t="s">
        <v>3</v>
      </c>
      <c r="AG193">
        <v>8.06</v>
      </c>
      <c r="AH193">
        <v>2</v>
      </c>
      <c r="AI193">
        <v>65176634</v>
      </c>
      <c r="AJ193">
        <v>190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ROW(Source!A274)</f>
        <v>274</v>
      </c>
      <c r="B194">
        <v>65176640</v>
      </c>
      <c r="C194">
        <v>65176637</v>
      </c>
      <c r="D194">
        <v>56217437</v>
      </c>
      <c r="E194">
        <v>108</v>
      </c>
      <c r="F194">
        <v>1</v>
      </c>
      <c r="G194">
        <v>1</v>
      </c>
      <c r="H194">
        <v>1</v>
      </c>
      <c r="I194" t="s">
        <v>483</v>
      </c>
      <c r="J194" t="s">
        <v>3</v>
      </c>
      <c r="K194" t="s">
        <v>484</v>
      </c>
      <c r="L194">
        <v>1369</v>
      </c>
      <c r="N194">
        <v>1013</v>
      </c>
      <c r="O194" t="s">
        <v>480</v>
      </c>
      <c r="P194" t="s">
        <v>480</v>
      </c>
      <c r="Q194">
        <v>1</v>
      </c>
      <c r="X194">
        <v>4.32</v>
      </c>
      <c r="Y194">
        <v>0</v>
      </c>
      <c r="Z194">
        <v>0</v>
      </c>
      <c r="AA194">
        <v>0</v>
      </c>
      <c r="AB194">
        <v>468.58</v>
      </c>
      <c r="AC194">
        <v>0</v>
      </c>
      <c r="AD194">
        <v>1</v>
      </c>
      <c r="AE194">
        <v>1</v>
      </c>
      <c r="AF194" t="s">
        <v>3</v>
      </c>
      <c r="AG194">
        <v>4.32</v>
      </c>
      <c r="AH194">
        <v>2</v>
      </c>
      <c r="AI194">
        <v>65176638</v>
      </c>
      <c r="AJ194">
        <v>191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ROW(Source!A274)</f>
        <v>274</v>
      </c>
      <c r="B195">
        <v>65176641</v>
      </c>
      <c r="C195">
        <v>65176637</v>
      </c>
      <c r="D195">
        <v>56217448</v>
      </c>
      <c r="E195">
        <v>108</v>
      </c>
      <c r="F195">
        <v>1</v>
      </c>
      <c r="G195">
        <v>1</v>
      </c>
      <c r="H195">
        <v>1</v>
      </c>
      <c r="I195" t="s">
        <v>489</v>
      </c>
      <c r="J195" t="s">
        <v>3</v>
      </c>
      <c r="K195" t="s">
        <v>490</v>
      </c>
      <c r="L195">
        <v>1369</v>
      </c>
      <c r="N195">
        <v>1013</v>
      </c>
      <c r="O195" t="s">
        <v>480</v>
      </c>
      <c r="P195" t="s">
        <v>480</v>
      </c>
      <c r="Q195">
        <v>1</v>
      </c>
      <c r="X195">
        <v>10.08</v>
      </c>
      <c r="Y195">
        <v>0</v>
      </c>
      <c r="Z195">
        <v>0</v>
      </c>
      <c r="AA195">
        <v>0</v>
      </c>
      <c r="AB195">
        <v>717.52</v>
      </c>
      <c r="AC195">
        <v>0</v>
      </c>
      <c r="AD195">
        <v>1</v>
      </c>
      <c r="AE195">
        <v>1</v>
      </c>
      <c r="AF195" t="s">
        <v>3</v>
      </c>
      <c r="AG195">
        <v>10.08</v>
      </c>
      <c r="AH195">
        <v>2</v>
      </c>
      <c r="AI195">
        <v>65176639</v>
      </c>
      <c r="AJ195">
        <v>192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ROW(Source!A275)</f>
        <v>275</v>
      </c>
      <c r="B196">
        <v>65176644</v>
      </c>
      <c r="C196">
        <v>65176642</v>
      </c>
      <c r="D196">
        <v>56217452</v>
      </c>
      <c r="E196">
        <v>108</v>
      </c>
      <c r="F196">
        <v>1</v>
      </c>
      <c r="G196">
        <v>1</v>
      </c>
      <c r="H196">
        <v>1</v>
      </c>
      <c r="I196" t="s">
        <v>481</v>
      </c>
      <c r="J196" t="s">
        <v>3</v>
      </c>
      <c r="K196" t="s">
        <v>482</v>
      </c>
      <c r="L196">
        <v>1369</v>
      </c>
      <c r="N196">
        <v>1013</v>
      </c>
      <c r="O196" t="s">
        <v>480</v>
      </c>
      <c r="P196" t="s">
        <v>480</v>
      </c>
      <c r="Q196">
        <v>1</v>
      </c>
      <c r="X196">
        <v>12.24</v>
      </c>
      <c r="Y196">
        <v>0</v>
      </c>
      <c r="Z196">
        <v>0</v>
      </c>
      <c r="AA196">
        <v>0</v>
      </c>
      <c r="AB196">
        <v>644.29999999999995</v>
      </c>
      <c r="AC196">
        <v>0</v>
      </c>
      <c r="AD196">
        <v>1</v>
      </c>
      <c r="AE196">
        <v>1</v>
      </c>
      <c r="AF196" t="s">
        <v>3</v>
      </c>
      <c r="AG196">
        <v>12.24</v>
      </c>
      <c r="AH196">
        <v>2</v>
      </c>
      <c r="AI196">
        <v>65176643</v>
      </c>
      <c r="AJ196">
        <v>193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ROW(Source!A276)</f>
        <v>276</v>
      </c>
      <c r="B197">
        <v>65176649</v>
      </c>
      <c r="C197">
        <v>65176645</v>
      </c>
      <c r="D197">
        <v>56217415</v>
      </c>
      <c r="E197">
        <v>108</v>
      </c>
      <c r="F197">
        <v>1</v>
      </c>
      <c r="G197">
        <v>1</v>
      </c>
      <c r="H197">
        <v>1</v>
      </c>
      <c r="I197" t="s">
        <v>491</v>
      </c>
      <c r="J197" t="s">
        <v>3</v>
      </c>
      <c r="K197" t="s">
        <v>492</v>
      </c>
      <c r="L197">
        <v>1369</v>
      </c>
      <c r="N197">
        <v>1013</v>
      </c>
      <c r="O197" t="s">
        <v>480</v>
      </c>
      <c r="P197" t="s">
        <v>480</v>
      </c>
      <c r="Q197">
        <v>1</v>
      </c>
      <c r="X197">
        <v>1.08</v>
      </c>
      <c r="Y197">
        <v>0</v>
      </c>
      <c r="Z197">
        <v>0</v>
      </c>
      <c r="AA197">
        <v>0</v>
      </c>
      <c r="AB197">
        <v>490.55</v>
      </c>
      <c r="AC197">
        <v>0</v>
      </c>
      <c r="AD197">
        <v>1</v>
      </c>
      <c r="AE197">
        <v>1</v>
      </c>
      <c r="AF197" t="s">
        <v>3</v>
      </c>
      <c r="AG197">
        <v>1.08</v>
      </c>
      <c r="AH197">
        <v>2</v>
      </c>
      <c r="AI197">
        <v>65176646</v>
      </c>
      <c r="AJ197">
        <v>194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ROW(Source!A276)</f>
        <v>276</v>
      </c>
      <c r="B198">
        <v>65176650</v>
      </c>
      <c r="C198">
        <v>65176645</v>
      </c>
      <c r="D198">
        <v>56217437</v>
      </c>
      <c r="E198">
        <v>108</v>
      </c>
      <c r="F198">
        <v>1</v>
      </c>
      <c r="G198">
        <v>1</v>
      </c>
      <c r="H198">
        <v>1</v>
      </c>
      <c r="I198" t="s">
        <v>483</v>
      </c>
      <c r="J198" t="s">
        <v>3</v>
      </c>
      <c r="K198" t="s">
        <v>484</v>
      </c>
      <c r="L198">
        <v>1369</v>
      </c>
      <c r="N198">
        <v>1013</v>
      </c>
      <c r="O198" t="s">
        <v>480</v>
      </c>
      <c r="P198" t="s">
        <v>480</v>
      </c>
      <c r="Q198">
        <v>1</v>
      </c>
      <c r="X198">
        <v>1.08</v>
      </c>
      <c r="Y198">
        <v>0</v>
      </c>
      <c r="Z198">
        <v>0</v>
      </c>
      <c r="AA198">
        <v>0</v>
      </c>
      <c r="AB198">
        <v>468.58</v>
      </c>
      <c r="AC198">
        <v>0</v>
      </c>
      <c r="AD198">
        <v>1</v>
      </c>
      <c r="AE198">
        <v>1</v>
      </c>
      <c r="AF198" t="s">
        <v>3</v>
      </c>
      <c r="AG198">
        <v>1.08</v>
      </c>
      <c r="AH198">
        <v>2</v>
      </c>
      <c r="AI198">
        <v>65176647</v>
      </c>
      <c r="AJ198">
        <v>195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ROW(Source!A276)</f>
        <v>276</v>
      </c>
      <c r="B199">
        <v>65176651</v>
      </c>
      <c r="C199">
        <v>65176645</v>
      </c>
      <c r="D199">
        <v>56217448</v>
      </c>
      <c r="E199">
        <v>108</v>
      </c>
      <c r="F199">
        <v>1</v>
      </c>
      <c r="G199">
        <v>1</v>
      </c>
      <c r="H199">
        <v>1</v>
      </c>
      <c r="I199" t="s">
        <v>489</v>
      </c>
      <c r="J199" t="s">
        <v>3</v>
      </c>
      <c r="K199" t="s">
        <v>490</v>
      </c>
      <c r="L199">
        <v>1369</v>
      </c>
      <c r="N199">
        <v>1013</v>
      </c>
      <c r="O199" t="s">
        <v>480</v>
      </c>
      <c r="P199" t="s">
        <v>480</v>
      </c>
      <c r="Q199">
        <v>1</v>
      </c>
      <c r="X199">
        <v>3.24</v>
      </c>
      <c r="Y199">
        <v>0</v>
      </c>
      <c r="Z199">
        <v>0</v>
      </c>
      <c r="AA199">
        <v>0</v>
      </c>
      <c r="AB199">
        <v>717.52</v>
      </c>
      <c r="AC199">
        <v>0</v>
      </c>
      <c r="AD199">
        <v>1</v>
      </c>
      <c r="AE199">
        <v>1</v>
      </c>
      <c r="AF199" t="s">
        <v>3</v>
      </c>
      <c r="AG199">
        <v>3.24</v>
      </c>
      <c r="AH199">
        <v>2</v>
      </c>
      <c r="AI199">
        <v>65176648</v>
      </c>
      <c r="AJ199">
        <v>196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ROW(Source!A277)</f>
        <v>277</v>
      </c>
      <c r="B200">
        <v>65176655</v>
      </c>
      <c r="C200">
        <v>65176652</v>
      </c>
      <c r="D200">
        <v>58933407</v>
      </c>
      <c r="E200">
        <v>109</v>
      </c>
      <c r="F200">
        <v>1</v>
      </c>
      <c r="G200">
        <v>1</v>
      </c>
      <c r="H200">
        <v>1</v>
      </c>
      <c r="I200" t="s">
        <v>478</v>
      </c>
      <c r="J200" t="s">
        <v>3</v>
      </c>
      <c r="K200" t="s">
        <v>479</v>
      </c>
      <c r="L200">
        <v>1369</v>
      </c>
      <c r="N200">
        <v>1013</v>
      </c>
      <c r="O200" t="s">
        <v>480</v>
      </c>
      <c r="P200" t="s">
        <v>480</v>
      </c>
      <c r="Q200">
        <v>1</v>
      </c>
      <c r="X200">
        <v>0.5</v>
      </c>
      <c r="Y200">
        <v>0</v>
      </c>
      <c r="Z200">
        <v>0</v>
      </c>
      <c r="AA200">
        <v>0</v>
      </c>
      <c r="AB200">
        <v>658.94</v>
      </c>
      <c r="AC200">
        <v>0</v>
      </c>
      <c r="AD200">
        <v>1</v>
      </c>
      <c r="AE200">
        <v>1</v>
      </c>
      <c r="AF200" t="s">
        <v>3</v>
      </c>
      <c r="AG200">
        <v>0.5</v>
      </c>
      <c r="AH200">
        <v>2</v>
      </c>
      <c r="AI200">
        <v>65176653</v>
      </c>
      <c r="AJ200">
        <v>197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ROW(Source!A277)</f>
        <v>277</v>
      </c>
      <c r="B201">
        <v>65176656</v>
      </c>
      <c r="C201">
        <v>65176652</v>
      </c>
      <c r="D201">
        <v>58933427</v>
      </c>
      <c r="E201">
        <v>109</v>
      </c>
      <c r="F201">
        <v>1</v>
      </c>
      <c r="G201">
        <v>1</v>
      </c>
      <c r="H201">
        <v>1</v>
      </c>
      <c r="I201" t="s">
        <v>481</v>
      </c>
      <c r="J201" t="s">
        <v>3</v>
      </c>
      <c r="K201" t="s">
        <v>482</v>
      </c>
      <c r="L201">
        <v>1369</v>
      </c>
      <c r="N201">
        <v>1013</v>
      </c>
      <c r="O201" t="s">
        <v>480</v>
      </c>
      <c r="P201" t="s">
        <v>480</v>
      </c>
      <c r="Q201">
        <v>1</v>
      </c>
      <c r="X201">
        <v>0.5</v>
      </c>
      <c r="Y201">
        <v>0</v>
      </c>
      <c r="Z201">
        <v>0</v>
      </c>
      <c r="AA201">
        <v>0</v>
      </c>
      <c r="AB201">
        <v>644.29999999999995</v>
      </c>
      <c r="AC201">
        <v>0</v>
      </c>
      <c r="AD201">
        <v>1</v>
      </c>
      <c r="AE201">
        <v>1</v>
      </c>
      <c r="AF201" t="s">
        <v>3</v>
      </c>
      <c r="AG201">
        <v>0.5</v>
      </c>
      <c r="AH201">
        <v>2</v>
      </c>
      <c r="AI201">
        <v>65176654</v>
      </c>
      <c r="AJ201">
        <v>198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ROW(Source!A278)</f>
        <v>278</v>
      </c>
      <c r="B202">
        <v>65176660</v>
      </c>
      <c r="C202">
        <v>65176657</v>
      </c>
      <c r="D202">
        <v>58933400</v>
      </c>
      <c r="E202">
        <v>109</v>
      </c>
      <c r="F202">
        <v>1</v>
      </c>
      <c r="G202">
        <v>1</v>
      </c>
      <c r="H202">
        <v>1</v>
      </c>
      <c r="I202" t="s">
        <v>491</v>
      </c>
      <c r="J202" t="s">
        <v>3</v>
      </c>
      <c r="K202" t="s">
        <v>492</v>
      </c>
      <c r="L202">
        <v>1369</v>
      </c>
      <c r="N202">
        <v>1013</v>
      </c>
      <c r="O202" t="s">
        <v>480</v>
      </c>
      <c r="P202" t="s">
        <v>480</v>
      </c>
      <c r="Q202">
        <v>1</v>
      </c>
      <c r="X202">
        <v>2.92</v>
      </c>
      <c r="Y202">
        <v>0</v>
      </c>
      <c r="Z202">
        <v>0</v>
      </c>
      <c r="AA202">
        <v>0</v>
      </c>
      <c r="AB202">
        <v>490.55</v>
      </c>
      <c r="AC202">
        <v>0</v>
      </c>
      <c r="AD202">
        <v>1</v>
      </c>
      <c r="AE202">
        <v>1</v>
      </c>
      <c r="AF202" t="s">
        <v>3</v>
      </c>
      <c r="AG202">
        <v>2.92</v>
      </c>
      <c r="AH202">
        <v>2</v>
      </c>
      <c r="AI202">
        <v>65176658</v>
      </c>
      <c r="AJ202">
        <v>199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ROW(Source!A278)</f>
        <v>278</v>
      </c>
      <c r="B203">
        <v>65176661</v>
      </c>
      <c r="C203">
        <v>65176657</v>
      </c>
      <c r="D203">
        <v>58933427</v>
      </c>
      <c r="E203">
        <v>109</v>
      </c>
      <c r="F203">
        <v>1</v>
      </c>
      <c r="G203">
        <v>1</v>
      </c>
      <c r="H203">
        <v>1</v>
      </c>
      <c r="I203" t="s">
        <v>481</v>
      </c>
      <c r="J203" t="s">
        <v>3</v>
      </c>
      <c r="K203" t="s">
        <v>482</v>
      </c>
      <c r="L203">
        <v>1369</v>
      </c>
      <c r="N203">
        <v>1013</v>
      </c>
      <c r="O203" t="s">
        <v>480</v>
      </c>
      <c r="P203" t="s">
        <v>480</v>
      </c>
      <c r="Q203">
        <v>1</v>
      </c>
      <c r="X203">
        <v>4.37</v>
      </c>
      <c r="Y203">
        <v>0</v>
      </c>
      <c r="Z203">
        <v>0</v>
      </c>
      <c r="AA203">
        <v>0</v>
      </c>
      <c r="AB203">
        <v>644.29999999999995</v>
      </c>
      <c r="AC203">
        <v>0</v>
      </c>
      <c r="AD203">
        <v>1</v>
      </c>
      <c r="AE203">
        <v>1</v>
      </c>
      <c r="AF203" t="s">
        <v>3</v>
      </c>
      <c r="AG203">
        <v>4.37</v>
      </c>
      <c r="AH203">
        <v>2</v>
      </c>
      <c r="AI203">
        <v>65176659</v>
      </c>
      <c r="AJ203">
        <v>200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ROW(Source!A279)</f>
        <v>279</v>
      </c>
      <c r="B204">
        <v>65176665</v>
      </c>
      <c r="C204">
        <v>65176662</v>
      </c>
      <c r="D204">
        <v>56217421</v>
      </c>
      <c r="E204">
        <v>108</v>
      </c>
      <c r="F204">
        <v>1</v>
      </c>
      <c r="G204">
        <v>1</v>
      </c>
      <c r="H204">
        <v>1</v>
      </c>
      <c r="I204" t="s">
        <v>478</v>
      </c>
      <c r="J204" t="s">
        <v>3</v>
      </c>
      <c r="K204" t="s">
        <v>479</v>
      </c>
      <c r="L204">
        <v>1369</v>
      </c>
      <c r="N204">
        <v>1013</v>
      </c>
      <c r="O204" t="s">
        <v>480</v>
      </c>
      <c r="P204" t="s">
        <v>480</v>
      </c>
      <c r="Q204">
        <v>1</v>
      </c>
      <c r="X204">
        <v>0.5</v>
      </c>
      <c r="Y204">
        <v>0</v>
      </c>
      <c r="Z204">
        <v>0</v>
      </c>
      <c r="AA204">
        <v>0</v>
      </c>
      <c r="AB204">
        <v>658.94</v>
      </c>
      <c r="AC204">
        <v>0</v>
      </c>
      <c r="AD204">
        <v>1</v>
      </c>
      <c r="AE204">
        <v>1</v>
      </c>
      <c r="AF204" t="s">
        <v>3</v>
      </c>
      <c r="AG204">
        <v>0.5</v>
      </c>
      <c r="AH204">
        <v>2</v>
      </c>
      <c r="AI204">
        <v>65176663</v>
      </c>
      <c r="AJ204">
        <v>201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ROW(Source!A279)</f>
        <v>279</v>
      </c>
      <c r="B205">
        <v>65176666</v>
      </c>
      <c r="C205">
        <v>65176662</v>
      </c>
      <c r="D205">
        <v>56217452</v>
      </c>
      <c r="E205">
        <v>108</v>
      </c>
      <c r="F205">
        <v>1</v>
      </c>
      <c r="G205">
        <v>1</v>
      </c>
      <c r="H205">
        <v>1</v>
      </c>
      <c r="I205" t="s">
        <v>481</v>
      </c>
      <c r="J205" t="s">
        <v>3</v>
      </c>
      <c r="K205" t="s">
        <v>482</v>
      </c>
      <c r="L205">
        <v>1369</v>
      </c>
      <c r="N205">
        <v>1013</v>
      </c>
      <c r="O205" t="s">
        <v>480</v>
      </c>
      <c r="P205" t="s">
        <v>480</v>
      </c>
      <c r="Q205">
        <v>1</v>
      </c>
      <c r="X205">
        <v>0.5</v>
      </c>
      <c r="Y205">
        <v>0</v>
      </c>
      <c r="Z205">
        <v>0</v>
      </c>
      <c r="AA205">
        <v>0</v>
      </c>
      <c r="AB205">
        <v>644.29999999999995</v>
      </c>
      <c r="AC205">
        <v>0</v>
      </c>
      <c r="AD205">
        <v>1</v>
      </c>
      <c r="AE205">
        <v>1</v>
      </c>
      <c r="AF205" t="s">
        <v>3</v>
      </c>
      <c r="AG205">
        <v>0.5</v>
      </c>
      <c r="AH205">
        <v>2</v>
      </c>
      <c r="AI205">
        <v>65176664</v>
      </c>
      <c r="AJ205">
        <v>202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ROW(Source!A280)</f>
        <v>280</v>
      </c>
      <c r="B206">
        <v>65176670</v>
      </c>
      <c r="C206">
        <v>65176667</v>
      </c>
      <c r="D206">
        <v>56217421</v>
      </c>
      <c r="E206">
        <v>108</v>
      </c>
      <c r="F206">
        <v>1</v>
      </c>
      <c r="G206">
        <v>1</v>
      </c>
      <c r="H206">
        <v>1</v>
      </c>
      <c r="I206" t="s">
        <v>478</v>
      </c>
      <c r="J206" t="s">
        <v>3</v>
      </c>
      <c r="K206" t="s">
        <v>479</v>
      </c>
      <c r="L206">
        <v>1369</v>
      </c>
      <c r="N206">
        <v>1013</v>
      </c>
      <c r="O206" t="s">
        <v>480</v>
      </c>
      <c r="P206" t="s">
        <v>480</v>
      </c>
      <c r="Q206">
        <v>1</v>
      </c>
      <c r="X206">
        <v>0.81</v>
      </c>
      <c r="Y206">
        <v>0</v>
      </c>
      <c r="Z206">
        <v>0</v>
      </c>
      <c r="AA206">
        <v>0</v>
      </c>
      <c r="AB206">
        <v>658.94</v>
      </c>
      <c r="AC206">
        <v>0</v>
      </c>
      <c r="AD206">
        <v>1</v>
      </c>
      <c r="AE206">
        <v>1</v>
      </c>
      <c r="AF206" t="s">
        <v>3</v>
      </c>
      <c r="AG206">
        <v>0.81</v>
      </c>
      <c r="AH206">
        <v>2</v>
      </c>
      <c r="AI206">
        <v>65176668</v>
      </c>
      <c r="AJ206">
        <v>203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ROW(Source!A280)</f>
        <v>280</v>
      </c>
      <c r="B207">
        <v>65176671</v>
      </c>
      <c r="C207">
        <v>65176667</v>
      </c>
      <c r="D207">
        <v>56217452</v>
      </c>
      <c r="E207">
        <v>108</v>
      </c>
      <c r="F207">
        <v>1</v>
      </c>
      <c r="G207">
        <v>1</v>
      </c>
      <c r="H207">
        <v>1</v>
      </c>
      <c r="I207" t="s">
        <v>481</v>
      </c>
      <c r="J207" t="s">
        <v>3</v>
      </c>
      <c r="K207" t="s">
        <v>482</v>
      </c>
      <c r="L207">
        <v>1369</v>
      </c>
      <c r="N207">
        <v>1013</v>
      </c>
      <c r="O207" t="s">
        <v>480</v>
      </c>
      <c r="P207" t="s">
        <v>480</v>
      </c>
      <c r="Q207">
        <v>1</v>
      </c>
      <c r="X207">
        <v>0.81</v>
      </c>
      <c r="Y207">
        <v>0</v>
      </c>
      <c r="Z207">
        <v>0</v>
      </c>
      <c r="AA207">
        <v>0</v>
      </c>
      <c r="AB207">
        <v>644.29999999999995</v>
      </c>
      <c r="AC207">
        <v>0</v>
      </c>
      <c r="AD207">
        <v>1</v>
      </c>
      <c r="AE207">
        <v>1</v>
      </c>
      <c r="AF207" t="s">
        <v>3</v>
      </c>
      <c r="AG207">
        <v>0.81</v>
      </c>
      <c r="AH207">
        <v>2</v>
      </c>
      <c r="AI207">
        <v>65176669</v>
      </c>
      <c r="AJ207">
        <v>204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ROW(Source!A281)</f>
        <v>281</v>
      </c>
      <c r="B208">
        <v>65176675</v>
      </c>
      <c r="C208">
        <v>65176672</v>
      </c>
      <c r="D208">
        <v>56217421</v>
      </c>
      <c r="E208">
        <v>108</v>
      </c>
      <c r="F208">
        <v>1</v>
      </c>
      <c r="G208">
        <v>1</v>
      </c>
      <c r="H208">
        <v>1</v>
      </c>
      <c r="I208" t="s">
        <v>478</v>
      </c>
      <c r="J208" t="s">
        <v>3</v>
      </c>
      <c r="K208" t="s">
        <v>479</v>
      </c>
      <c r="L208">
        <v>1369</v>
      </c>
      <c r="N208">
        <v>1013</v>
      </c>
      <c r="O208" t="s">
        <v>480</v>
      </c>
      <c r="P208" t="s">
        <v>480</v>
      </c>
      <c r="Q208">
        <v>1</v>
      </c>
      <c r="X208">
        <v>6.48</v>
      </c>
      <c r="Y208">
        <v>0</v>
      </c>
      <c r="Z208">
        <v>0</v>
      </c>
      <c r="AA208">
        <v>0</v>
      </c>
      <c r="AB208">
        <v>658.94</v>
      </c>
      <c r="AC208">
        <v>0</v>
      </c>
      <c r="AD208">
        <v>1</v>
      </c>
      <c r="AE208">
        <v>1</v>
      </c>
      <c r="AF208" t="s">
        <v>3</v>
      </c>
      <c r="AG208">
        <v>6.48</v>
      </c>
      <c r="AH208">
        <v>2</v>
      </c>
      <c r="AI208">
        <v>65176673</v>
      </c>
      <c r="AJ208">
        <v>205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ROW(Source!A281)</f>
        <v>281</v>
      </c>
      <c r="B209">
        <v>65176676</v>
      </c>
      <c r="C209">
        <v>65176672</v>
      </c>
      <c r="D209">
        <v>56217452</v>
      </c>
      <c r="E209">
        <v>108</v>
      </c>
      <c r="F209">
        <v>1</v>
      </c>
      <c r="G209">
        <v>1</v>
      </c>
      <c r="H209">
        <v>1</v>
      </c>
      <c r="I209" t="s">
        <v>481</v>
      </c>
      <c r="J209" t="s">
        <v>3</v>
      </c>
      <c r="K209" t="s">
        <v>482</v>
      </c>
      <c r="L209">
        <v>1369</v>
      </c>
      <c r="N209">
        <v>1013</v>
      </c>
      <c r="O209" t="s">
        <v>480</v>
      </c>
      <c r="P209" t="s">
        <v>480</v>
      </c>
      <c r="Q209">
        <v>1</v>
      </c>
      <c r="X209">
        <v>6.48</v>
      </c>
      <c r="Y209">
        <v>0</v>
      </c>
      <c r="Z209">
        <v>0</v>
      </c>
      <c r="AA209">
        <v>0</v>
      </c>
      <c r="AB209">
        <v>644.29999999999995</v>
      </c>
      <c r="AC209">
        <v>0</v>
      </c>
      <c r="AD209">
        <v>1</v>
      </c>
      <c r="AE209">
        <v>1</v>
      </c>
      <c r="AF209" t="s">
        <v>3</v>
      </c>
      <c r="AG209">
        <v>6.48</v>
      </c>
      <c r="AH209">
        <v>2</v>
      </c>
      <c r="AI209">
        <v>65176674</v>
      </c>
      <c r="AJ209">
        <v>206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ROW(Source!A282)</f>
        <v>282</v>
      </c>
      <c r="B210">
        <v>65176680</v>
      </c>
      <c r="C210">
        <v>65176677</v>
      </c>
      <c r="D210">
        <v>56217421</v>
      </c>
      <c r="E210">
        <v>108</v>
      </c>
      <c r="F210">
        <v>1</v>
      </c>
      <c r="G210">
        <v>1</v>
      </c>
      <c r="H210">
        <v>1</v>
      </c>
      <c r="I210" t="s">
        <v>478</v>
      </c>
      <c r="J210" t="s">
        <v>3</v>
      </c>
      <c r="K210" t="s">
        <v>479</v>
      </c>
      <c r="L210">
        <v>1369</v>
      </c>
      <c r="N210">
        <v>1013</v>
      </c>
      <c r="O210" t="s">
        <v>480</v>
      </c>
      <c r="P210" t="s">
        <v>480</v>
      </c>
      <c r="Q210">
        <v>1</v>
      </c>
      <c r="X210">
        <v>1.62</v>
      </c>
      <c r="Y210">
        <v>0</v>
      </c>
      <c r="Z210">
        <v>0</v>
      </c>
      <c r="AA210">
        <v>0</v>
      </c>
      <c r="AB210">
        <v>658.94</v>
      </c>
      <c r="AC210">
        <v>0</v>
      </c>
      <c r="AD210">
        <v>1</v>
      </c>
      <c r="AE210">
        <v>1</v>
      </c>
      <c r="AF210" t="s">
        <v>3</v>
      </c>
      <c r="AG210">
        <v>1.62</v>
      </c>
      <c r="AH210">
        <v>2</v>
      </c>
      <c r="AI210">
        <v>65176678</v>
      </c>
      <c r="AJ210">
        <v>207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ROW(Source!A282)</f>
        <v>282</v>
      </c>
      <c r="B211">
        <v>65176681</v>
      </c>
      <c r="C211">
        <v>65176677</v>
      </c>
      <c r="D211">
        <v>56217452</v>
      </c>
      <c r="E211">
        <v>108</v>
      </c>
      <c r="F211">
        <v>1</v>
      </c>
      <c r="G211">
        <v>1</v>
      </c>
      <c r="H211">
        <v>1</v>
      </c>
      <c r="I211" t="s">
        <v>481</v>
      </c>
      <c r="J211" t="s">
        <v>3</v>
      </c>
      <c r="K211" t="s">
        <v>482</v>
      </c>
      <c r="L211">
        <v>1369</v>
      </c>
      <c r="N211">
        <v>1013</v>
      </c>
      <c r="O211" t="s">
        <v>480</v>
      </c>
      <c r="P211" t="s">
        <v>480</v>
      </c>
      <c r="Q211">
        <v>1</v>
      </c>
      <c r="X211">
        <v>1.62</v>
      </c>
      <c r="Y211">
        <v>0</v>
      </c>
      <c r="Z211">
        <v>0</v>
      </c>
      <c r="AA211">
        <v>0</v>
      </c>
      <c r="AB211">
        <v>644.29999999999995</v>
      </c>
      <c r="AC211">
        <v>0</v>
      </c>
      <c r="AD211">
        <v>1</v>
      </c>
      <c r="AE211">
        <v>1</v>
      </c>
      <c r="AF211" t="s">
        <v>3</v>
      </c>
      <c r="AG211">
        <v>1.62</v>
      </c>
      <c r="AH211">
        <v>2</v>
      </c>
      <c r="AI211">
        <v>65176679</v>
      </c>
      <c r="AJ211">
        <v>208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B6548-628E-4326-B631-AE3C6FAC9B6C}">
  <dimension ref="A1:U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100</v>
      </c>
      <c r="B1">
        <v>1</v>
      </c>
      <c r="C1" t="s">
        <v>3</v>
      </c>
      <c r="D1" t="s">
        <v>100</v>
      </c>
      <c r="E1" t="s">
        <v>101</v>
      </c>
      <c r="F1" t="s">
        <v>101</v>
      </c>
      <c r="G1" t="s">
        <v>101</v>
      </c>
      <c r="H1" t="s">
        <v>3</v>
      </c>
      <c r="I1" t="s">
        <v>101</v>
      </c>
      <c r="J1" t="s">
        <v>101</v>
      </c>
      <c r="K1" t="s">
        <v>3</v>
      </c>
      <c r="L1" t="s">
        <v>3</v>
      </c>
      <c r="M1" t="s">
        <v>3</v>
      </c>
      <c r="N1" t="s">
        <v>100</v>
      </c>
      <c r="O1" t="s">
        <v>101</v>
      </c>
      <c r="P1" t="s">
        <v>3</v>
      </c>
      <c r="Q1" t="s">
        <v>3</v>
      </c>
      <c r="R1" t="s">
        <v>3</v>
      </c>
      <c r="S1" t="s">
        <v>493</v>
      </c>
      <c r="T1" t="s">
        <v>494</v>
      </c>
      <c r="U1" t="s">
        <v>495</v>
      </c>
    </row>
    <row r="2" spans="1:21" x14ac:dyDescent="0.2">
      <c r="A2">
        <v>101</v>
      </c>
      <c r="B2">
        <v>1</v>
      </c>
      <c r="C2" t="s">
        <v>3</v>
      </c>
      <c r="D2" t="s">
        <v>100</v>
      </c>
      <c r="E2" t="s">
        <v>101</v>
      </c>
      <c r="F2" t="s">
        <v>101</v>
      </c>
      <c r="G2" t="s">
        <v>101</v>
      </c>
      <c r="H2" t="s">
        <v>3</v>
      </c>
      <c r="I2" t="s">
        <v>101</v>
      </c>
      <c r="J2" t="s">
        <v>101</v>
      </c>
      <c r="K2" t="s">
        <v>3</v>
      </c>
      <c r="L2" t="s">
        <v>3</v>
      </c>
      <c r="M2" t="s">
        <v>3</v>
      </c>
      <c r="N2" t="s">
        <v>100</v>
      </c>
      <c r="O2" t="s">
        <v>101</v>
      </c>
      <c r="P2" t="s">
        <v>3</v>
      </c>
      <c r="Q2" t="s">
        <v>3</v>
      </c>
      <c r="R2" t="s">
        <v>3</v>
      </c>
      <c r="S2" t="s">
        <v>493</v>
      </c>
      <c r="T2" t="s">
        <v>494</v>
      </c>
      <c r="U2" t="s">
        <v>495</v>
      </c>
    </row>
    <row r="3" spans="1:21" x14ac:dyDescent="0.2">
      <c r="A3">
        <v>102</v>
      </c>
      <c r="B3">
        <v>1</v>
      </c>
      <c r="C3" t="s">
        <v>3</v>
      </c>
      <c r="D3" t="s">
        <v>100</v>
      </c>
      <c r="E3" t="s">
        <v>101</v>
      </c>
      <c r="F3" t="s">
        <v>101</v>
      </c>
      <c r="G3" t="s">
        <v>101</v>
      </c>
      <c r="H3" t="s">
        <v>3</v>
      </c>
      <c r="I3" t="s">
        <v>101</v>
      </c>
      <c r="J3" t="s">
        <v>101</v>
      </c>
      <c r="K3" t="s">
        <v>3</v>
      </c>
      <c r="L3" t="s">
        <v>3</v>
      </c>
      <c r="M3" t="s">
        <v>3</v>
      </c>
      <c r="N3" t="s">
        <v>100</v>
      </c>
      <c r="O3" t="s">
        <v>101</v>
      </c>
      <c r="P3" t="s">
        <v>3</v>
      </c>
      <c r="Q3" t="s">
        <v>3</v>
      </c>
      <c r="R3" t="s">
        <v>3</v>
      </c>
      <c r="S3" t="s">
        <v>493</v>
      </c>
      <c r="T3" t="s">
        <v>494</v>
      </c>
      <c r="U3" t="s">
        <v>495</v>
      </c>
    </row>
    <row r="4" spans="1:21" x14ac:dyDescent="0.2">
      <c r="A4">
        <v>103</v>
      </c>
      <c r="B4">
        <v>1</v>
      </c>
      <c r="C4" t="s">
        <v>3</v>
      </c>
      <c r="D4" t="s">
        <v>100</v>
      </c>
      <c r="E4" t="s">
        <v>101</v>
      </c>
      <c r="F4" t="s">
        <v>101</v>
      </c>
      <c r="G4" t="s">
        <v>101</v>
      </c>
      <c r="H4" t="s">
        <v>3</v>
      </c>
      <c r="I4" t="s">
        <v>101</v>
      </c>
      <c r="J4" t="s">
        <v>101</v>
      </c>
      <c r="K4" t="s">
        <v>3</v>
      </c>
      <c r="L4" t="s">
        <v>3</v>
      </c>
      <c r="M4" t="s">
        <v>3</v>
      </c>
      <c r="N4" t="s">
        <v>100</v>
      </c>
      <c r="O4" t="s">
        <v>101</v>
      </c>
      <c r="P4" t="s">
        <v>3</v>
      </c>
      <c r="Q4" t="s">
        <v>3</v>
      </c>
      <c r="R4" t="s">
        <v>3</v>
      </c>
      <c r="S4" t="s">
        <v>493</v>
      </c>
      <c r="T4" t="s">
        <v>494</v>
      </c>
      <c r="U4" t="s">
        <v>495</v>
      </c>
    </row>
    <row r="5" spans="1:21" x14ac:dyDescent="0.2">
      <c r="A5">
        <v>104</v>
      </c>
      <c r="B5">
        <v>1</v>
      </c>
      <c r="C5" t="s">
        <v>3</v>
      </c>
      <c r="D5" t="s">
        <v>100</v>
      </c>
      <c r="E5" t="s">
        <v>101</v>
      </c>
      <c r="F5" t="s">
        <v>101</v>
      </c>
      <c r="G5" t="s">
        <v>101</v>
      </c>
      <c r="H5" t="s">
        <v>3</v>
      </c>
      <c r="I5" t="s">
        <v>101</v>
      </c>
      <c r="J5" t="s">
        <v>101</v>
      </c>
      <c r="K5" t="s">
        <v>3</v>
      </c>
      <c r="L5" t="s">
        <v>3</v>
      </c>
      <c r="M5" t="s">
        <v>3</v>
      </c>
      <c r="N5" t="s">
        <v>100</v>
      </c>
      <c r="O5" t="s">
        <v>101</v>
      </c>
      <c r="P5" t="s">
        <v>3</v>
      </c>
      <c r="Q5" t="s">
        <v>3</v>
      </c>
      <c r="R5" t="s">
        <v>3</v>
      </c>
      <c r="S5" t="s">
        <v>493</v>
      </c>
      <c r="T5" t="s">
        <v>494</v>
      </c>
      <c r="U5" t="s">
        <v>495</v>
      </c>
    </row>
    <row r="6" spans="1:21" x14ac:dyDescent="0.2">
      <c r="A6">
        <v>105</v>
      </c>
      <c r="B6">
        <v>1</v>
      </c>
      <c r="C6" t="s">
        <v>3</v>
      </c>
      <c r="D6" t="s">
        <v>100</v>
      </c>
      <c r="E6" t="s">
        <v>101</v>
      </c>
      <c r="F6" t="s">
        <v>101</v>
      </c>
      <c r="G6" t="s">
        <v>101</v>
      </c>
      <c r="H6" t="s">
        <v>3</v>
      </c>
      <c r="I6" t="s">
        <v>101</v>
      </c>
      <c r="J6" t="s">
        <v>101</v>
      </c>
      <c r="K6" t="s">
        <v>3</v>
      </c>
      <c r="L6" t="s">
        <v>3</v>
      </c>
      <c r="M6" t="s">
        <v>3</v>
      </c>
      <c r="N6" t="s">
        <v>100</v>
      </c>
      <c r="O6" t="s">
        <v>101</v>
      </c>
      <c r="P6" t="s">
        <v>3</v>
      </c>
      <c r="Q6" t="s">
        <v>3</v>
      </c>
      <c r="R6" t="s">
        <v>3</v>
      </c>
      <c r="S6" t="s">
        <v>493</v>
      </c>
      <c r="T6" t="s">
        <v>494</v>
      </c>
      <c r="U6" t="s">
        <v>495</v>
      </c>
    </row>
    <row r="7" spans="1:21" x14ac:dyDescent="0.2">
      <c r="A7">
        <v>106</v>
      </c>
      <c r="B7">
        <v>1</v>
      </c>
      <c r="C7" t="s">
        <v>3</v>
      </c>
      <c r="D7" t="s">
        <v>100</v>
      </c>
      <c r="E7" t="s">
        <v>101</v>
      </c>
      <c r="F7" t="s">
        <v>101</v>
      </c>
      <c r="G7" t="s">
        <v>101</v>
      </c>
      <c r="H7" t="s">
        <v>3</v>
      </c>
      <c r="I7" t="s">
        <v>101</v>
      </c>
      <c r="J7" t="s">
        <v>101</v>
      </c>
      <c r="K7" t="s">
        <v>3</v>
      </c>
      <c r="L7" t="s">
        <v>3</v>
      </c>
      <c r="M7" t="s">
        <v>3</v>
      </c>
      <c r="N7" t="s">
        <v>100</v>
      </c>
      <c r="O7" t="s">
        <v>101</v>
      </c>
      <c r="P7" t="s">
        <v>3</v>
      </c>
      <c r="Q7" t="s">
        <v>3</v>
      </c>
      <c r="R7" t="s">
        <v>3</v>
      </c>
      <c r="S7" t="s">
        <v>493</v>
      </c>
      <c r="T7" t="s">
        <v>494</v>
      </c>
      <c r="U7" t="s">
        <v>495</v>
      </c>
    </row>
    <row r="8" spans="1:21" x14ac:dyDescent="0.2">
      <c r="A8">
        <v>107</v>
      </c>
      <c r="B8">
        <v>1</v>
      </c>
      <c r="C8" t="s">
        <v>3</v>
      </c>
      <c r="D8" t="s">
        <v>100</v>
      </c>
      <c r="E8" t="s">
        <v>101</v>
      </c>
      <c r="F8" t="s">
        <v>101</v>
      </c>
      <c r="G8" t="s">
        <v>101</v>
      </c>
      <c r="H8" t="s">
        <v>3</v>
      </c>
      <c r="I8" t="s">
        <v>101</v>
      </c>
      <c r="J8" t="s">
        <v>101</v>
      </c>
      <c r="K8" t="s">
        <v>3</v>
      </c>
      <c r="L8" t="s">
        <v>3</v>
      </c>
      <c r="M8" t="s">
        <v>3</v>
      </c>
      <c r="N8" t="s">
        <v>100</v>
      </c>
      <c r="O8" t="s">
        <v>101</v>
      </c>
      <c r="P8" t="s">
        <v>3</v>
      </c>
      <c r="Q8" t="s">
        <v>3</v>
      </c>
      <c r="R8" t="s">
        <v>3</v>
      </c>
      <c r="S8" t="s">
        <v>493</v>
      </c>
      <c r="T8" t="s">
        <v>494</v>
      </c>
      <c r="U8" t="s">
        <v>495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9A9DB-A9F5-4912-8516-F1A16F1EF74B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Новый объект</v>
      </c>
      <c r="G12" t="str">
        <f>Source!G12</f>
        <v>ЗТП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ФСНБ 421+557прРИМ</vt:lpstr>
      <vt:lpstr>Source</vt:lpstr>
      <vt:lpstr>SourceObSm</vt:lpstr>
      <vt:lpstr>SmtRes</vt:lpstr>
      <vt:lpstr>EtalonRes</vt:lpstr>
      <vt:lpstr>SrcPoprs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Мишкина Зинаида Ильинична</dc:creator>
  <cp:lastModifiedBy>Мишкина Зинаида Ильинична</cp:lastModifiedBy>
  <dcterms:created xsi:type="dcterms:W3CDTF">2025-04-21T12:47:32Z</dcterms:created>
  <dcterms:modified xsi:type="dcterms:W3CDTF">2025-04-22T08:16:19Z</dcterms:modified>
</cp:coreProperties>
</file>